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30. Junho 2024\"/>
    </mc:Choice>
  </mc:AlternateContent>
  <xr:revisionPtr revIDLastSave="0" documentId="8_{A7BC3F17-F165-497B-9DA1-E0C2C2108B5F}" xr6:coauthVersionLast="47" xr6:coauthVersionMax="47" xr10:uidLastSave="{00000000-0000-0000-0000-000000000000}"/>
  <bookViews>
    <workbookView xWindow="-120" yWindow="-120" windowWidth="21840" windowHeight="13020" firstSheet="1" activeTab="2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87" l="1"/>
  <c r="O90" i="70"/>
  <c r="O91" i="70"/>
  <c r="O92" i="70"/>
  <c r="N93" i="70"/>
  <c r="O93" i="70"/>
  <c r="P93" i="70" s="1"/>
  <c r="L93" i="70"/>
  <c r="F93" i="70"/>
  <c r="B94" i="70"/>
  <c r="C94" i="70"/>
  <c r="N56" i="70"/>
  <c r="O56" i="70"/>
  <c r="P56" i="70" s="1"/>
  <c r="N57" i="70"/>
  <c r="O57" i="70"/>
  <c r="P57" i="70" s="1"/>
  <c r="L56" i="70"/>
  <c r="L57" i="70"/>
  <c r="F56" i="70"/>
  <c r="N93" i="68" l="1"/>
  <c r="O93" i="68"/>
  <c r="P93" i="68" s="1"/>
  <c r="N94" i="68"/>
  <c r="O94" i="68"/>
  <c r="P94" i="68"/>
  <c r="L93" i="68"/>
  <c r="F93" i="68"/>
  <c r="U63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AL29" i="91"/>
  <c r="AM29" i="91"/>
  <c r="AN29" i="91"/>
  <c r="AL30" i="91"/>
  <c r="AM30" i="91"/>
  <c r="AN30" i="91"/>
  <c r="AL31" i="91"/>
  <c r="AM31" i="91"/>
  <c r="AN31" i="91"/>
  <c r="AL32" i="91"/>
  <c r="AM32" i="91"/>
  <c r="AN32" i="91"/>
  <c r="AL33" i="91"/>
  <c r="AM33" i="91"/>
  <c r="AN33" i="91"/>
  <c r="AL34" i="91"/>
  <c r="AM34" i="91"/>
  <c r="AN34" i="91"/>
  <c r="AL35" i="91"/>
  <c r="AM35" i="91"/>
  <c r="AN35" i="91"/>
  <c r="AL36" i="91"/>
  <c r="AM36" i="91"/>
  <c r="AN36" i="91"/>
  <c r="AL37" i="91"/>
  <c r="AM37" i="91"/>
  <c r="AN37" i="91"/>
  <c r="AL38" i="91"/>
  <c r="AM38" i="91"/>
  <c r="AN38" i="91"/>
  <c r="AL39" i="91"/>
  <c r="AM39" i="91"/>
  <c r="AN39" i="91"/>
  <c r="AL40" i="91"/>
  <c r="AM40" i="91"/>
  <c r="AN40" i="91"/>
  <c r="L84" i="70"/>
  <c r="N84" i="70"/>
  <c r="O84" i="70"/>
  <c r="L85" i="70"/>
  <c r="N85" i="70"/>
  <c r="O85" i="70"/>
  <c r="L86" i="70"/>
  <c r="N86" i="70"/>
  <c r="O86" i="70"/>
  <c r="P86" i="70" s="1"/>
  <c r="L87" i="70"/>
  <c r="N87" i="70"/>
  <c r="O87" i="70"/>
  <c r="L88" i="70"/>
  <c r="N88" i="70"/>
  <c r="O88" i="70"/>
  <c r="L89" i="70"/>
  <c r="N89" i="70"/>
  <c r="O89" i="70"/>
  <c r="F84" i="70"/>
  <c r="F85" i="70"/>
  <c r="F86" i="70"/>
  <c r="F87" i="70"/>
  <c r="F88" i="70"/>
  <c r="F89" i="70"/>
  <c r="F54" i="70"/>
  <c r="F55" i="70"/>
  <c r="F57" i="70"/>
  <c r="F58" i="70"/>
  <c r="F59" i="70"/>
  <c r="F60" i="70"/>
  <c r="L54" i="70"/>
  <c r="N54" i="70"/>
  <c r="O54" i="70"/>
  <c r="L55" i="70"/>
  <c r="N55" i="70"/>
  <c r="O55" i="70"/>
  <c r="L58" i="70"/>
  <c r="N58" i="70"/>
  <c r="O58" i="70"/>
  <c r="P58" i="70"/>
  <c r="L59" i="70"/>
  <c r="N59" i="70"/>
  <c r="O59" i="70"/>
  <c r="B83" i="66"/>
  <c r="C83" i="66"/>
  <c r="I32" i="86"/>
  <c r="H32" i="86"/>
  <c r="B61" i="3"/>
  <c r="C61" i="3"/>
  <c r="H61" i="3"/>
  <c r="I61" i="3"/>
  <c r="B61" i="81"/>
  <c r="C61" i="81"/>
  <c r="C32" i="86"/>
  <c r="B32" i="86"/>
  <c r="AY54" i="92"/>
  <c r="AQ42" i="92"/>
  <c r="AR42" i="92"/>
  <c r="AS42" i="92"/>
  <c r="AQ43" i="92"/>
  <c r="AR43" i="92"/>
  <c r="AS43" i="92"/>
  <c r="AQ44" i="92"/>
  <c r="AR44" i="92"/>
  <c r="AS44" i="92"/>
  <c r="AQ45" i="92"/>
  <c r="AR45" i="92"/>
  <c r="AS45" i="92"/>
  <c r="AQ36" i="92"/>
  <c r="AR36" i="92"/>
  <c r="AS36" i="92"/>
  <c r="AT36" i="92"/>
  <c r="AU36" i="92"/>
  <c r="AV36" i="92"/>
  <c r="AW36" i="92"/>
  <c r="AX36" i="92"/>
  <c r="AQ37" i="92"/>
  <c r="AR37" i="92"/>
  <c r="AS37" i="92"/>
  <c r="AT37" i="92"/>
  <c r="AU37" i="92"/>
  <c r="AV37" i="92"/>
  <c r="AW37" i="92"/>
  <c r="AX37" i="92"/>
  <c r="AQ38" i="92"/>
  <c r="AR38" i="92"/>
  <c r="AS38" i="92"/>
  <c r="AT38" i="92"/>
  <c r="AU38" i="92"/>
  <c r="AV38" i="92"/>
  <c r="AW38" i="92"/>
  <c r="AX38" i="92"/>
  <c r="AQ39" i="92"/>
  <c r="AR39" i="92"/>
  <c r="AS39" i="92"/>
  <c r="AT39" i="92"/>
  <c r="AU39" i="92"/>
  <c r="AV39" i="92"/>
  <c r="AW39" i="92"/>
  <c r="AX39" i="92"/>
  <c r="AQ40" i="92"/>
  <c r="AR40" i="92"/>
  <c r="AS40" i="92"/>
  <c r="AT40" i="92"/>
  <c r="AU40" i="92"/>
  <c r="AV40" i="92"/>
  <c r="AW40" i="92"/>
  <c r="AX40" i="92"/>
  <c r="AQ41" i="92"/>
  <c r="AT41" i="92"/>
  <c r="AU41" i="92"/>
  <c r="AV41" i="92"/>
  <c r="AW41" i="92"/>
  <c r="N90" i="83"/>
  <c r="O90" i="83"/>
  <c r="N91" i="83"/>
  <c r="O91" i="83"/>
  <c r="N92" i="83"/>
  <c r="O92" i="83"/>
  <c r="P92" i="83" s="1"/>
  <c r="N93" i="83"/>
  <c r="O93" i="83"/>
  <c r="N94" i="83"/>
  <c r="O94" i="83"/>
  <c r="L90" i="83"/>
  <c r="L91" i="83"/>
  <c r="L92" i="83"/>
  <c r="L93" i="83"/>
  <c r="L94" i="83"/>
  <c r="F90" i="83"/>
  <c r="F91" i="83"/>
  <c r="F92" i="83"/>
  <c r="F93" i="83"/>
  <c r="F94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N74" i="70"/>
  <c r="O74" i="70"/>
  <c r="P74" i="70" s="1"/>
  <c r="L74" i="70"/>
  <c r="L75" i="70"/>
  <c r="L76" i="70"/>
  <c r="L77" i="70"/>
  <c r="L78" i="70"/>
  <c r="L79" i="70"/>
  <c r="L80" i="70"/>
  <c r="L81" i="70"/>
  <c r="L82" i="70"/>
  <c r="L83" i="70"/>
  <c r="F69" i="70"/>
  <c r="F70" i="70"/>
  <c r="F71" i="70"/>
  <c r="F72" i="70"/>
  <c r="F73" i="70"/>
  <c r="F74" i="70"/>
  <c r="F75" i="70"/>
  <c r="F76" i="70"/>
  <c r="F77" i="70"/>
  <c r="F78" i="70"/>
  <c r="F79" i="70"/>
  <c r="F80" i="70"/>
  <c r="F81" i="70"/>
  <c r="F82" i="70"/>
  <c r="F83" i="70"/>
  <c r="N60" i="70"/>
  <c r="O60" i="70"/>
  <c r="L60" i="70"/>
  <c r="P84" i="70" l="1"/>
  <c r="P87" i="70"/>
  <c r="P55" i="70"/>
  <c r="P60" i="70"/>
  <c r="AR41" i="92"/>
  <c r="P89" i="70"/>
  <c r="P88" i="70"/>
  <c r="P85" i="70"/>
  <c r="P59" i="70"/>
  <c r="P54" i="70"/>
  <c r="P90" i="83"/>
  <c r="AS41" i="92"/>
  <c r="AX41" i="92"/>
  <c r="P91" i="83"/>
  <c r="P94" i="83"/>
  <c r="P93" i="83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B61" i="70"/>
  <c r="C61" i="70"/>
  <c r="H61" i="70"/>
  <c r="I61" i="70"/>
  <c r="L18" i="70"/>
  <c r="N18" i="70"/>
  <c r="O18" i="70"/>
  <c r="L19" i="70"/>
  <c r="N19" i="70"/>
  <c r="O19" i="70"/>
  <c r="F18" i="70"/>
  <c r="N90" i="68"/>
  <c r="O90" i="68"/>
  <c r="P90" i="68" s="1"/>
  <c r="N91" i="68"/>
  <c r="O91" i="68"/>
  <c r="L90" i="68"/>
  <c r="F90" i="68"/>
  <c r="N94" i="48"/>
  <c r="O94" i="48"/>
  <c r="P94" i="48" s="1"/>
  <c r="L94" i="48"/>
  <c r="F94" i="48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53" i="93"/>
  <c r="I53" i="93"/>
  <c r="A19" i="92"/>
  <c r="N79" i="83"/>
  <c r="O79" i="83"/>
  <c r="P79" i="83" s="1"/>
  <c r="N80" i="83"/>
  <c r="O80" i="83"/>
  <c r="N81" i="83"/>
  <c r="O81" i="83"/>
  <c r="N82" i="83"/>
  <c r="O82" i="83"/>
  <c r="N83" i="83"/>
  <c r="O83" i="83"/>
  <c r="P83" i="83" s="1"/>
  <c r="N84" i="83"/>
  <c r="O84" i="83"/>
  <c r="N85" i="83"/>
  <c r="O85" i="83"/>
  <c r="N86" i="83"/>
  <c r="O86" i="83"/>
  <c r="N87" i="83"/>
  <c r="O87" i="83"/>
  <c r="P87" i="83" s="1"/>
  <c r="N88" i="83"/>
  <c r="O88" i="83"/>
  <c r="N89" i="83"/>
  <c r="O89" i="83"/>
  <c r="L79" i="83"/>
  <c r="L80" i="83"/>
  <c r="L81" i="83"/>
  <c r="L82" i="83"/>
  <c r="L83" i="83"/>
  <c r="L84" i="83"/>
  <c r="L85" i="83"/>
  <c r="L86" i="83"/>
  <c r="L87" i="83"/>
  <c r="L88" i="83"/>
  <c r="L89" i="83"/>
  <c r="F87" i="83"/>
  <c r="F88" i="83"/>
  <c r="F89" i="83"/>
  <c r="F79" i="83"/>
  <c r="F80" i="83"/>
  <c r="N29" i="83"/>
  <c r="O29" i="83"/>
  <c r="L29" i="83"/>
  <c r="L30" i="83"/>
  <c r="F29" i="83"/>
  <c r="N53" i="70"/>
  <c r="O53" i="70"/>
  <c r="L53" i="70"/>
  <c r="F53" i="70"/>
  <c r="N20" i="70"/>
  <c r="O20" i="70"/>
  <c r="F19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2" i="68"/>
  <c r="O92" i="68"/>
  <c r="L84" i="68"/>
  <c r="L85" i="68"/>
  <c r="L86" i="68"/>
  <c r="L87" i="68"/>
  <c r="L88" i="68"/>
  <c r="L89" i="68"/>
  <c r="L91" i="68"/>
  <c r="L92" i="68"/>
  <c r="L94" i="68"/>
  <c r="F84" i="68"/>
  <c r="F85" i="68"/>
  <c r="F86" i="68"/>
  <c r="F87" i="68"/>
  <c r="F88" i="68"/>
  <c r="F89" i="68"/>
  <c r="F91" i="68"/>
  <c r="F92" i="68"/>
  <c r="F94" i="68"/>
  <c r="B61" i="68"/>
  <c r="C61" i="68"/>
  <c r="H61" i="68"/>
  <c r="I61" i="68"/>
  <c r="F81" i="66"/>
  <c r="F82" i="66"/>
  <c r="L81" i="66"/>
  <c r="N81" i="66"/>
  <c r="O81" i="66"/>
  <c r="L82" i="66"/>
  <c r="N82" i="66"/>
  <c r="O82" i="66"/>
  <c r="N53" i="48"/>
  <c r="O53" i="48"/>
  <c r="L53" i="48"/>
  <c r="F53" i="48"/>
  <c r="N88" i="47"/>
  <c r="O88" i="47"/>
  <c r="P88" i="47" s="1"/>
  <c r="N89" i="47"/>
  <c r="O89" i="47"/>
  <c r="L88" i="47"/>
  <c r="L89" i="47"/>
  <c r="F88" i="47"/>
  <c r="N89" i="46"/>
  <c r="O89" i="46"/>
  <c r="P89" i="46" s="1"/>
  <c r="L89" i="46"/>
  <c r="F89" i="46"/>
  <c r="P20" i="70" l="1"/>
  <c r="P84" i="68"/>
  <c r="P53" i="48"/>
  <c r="P89" i="47"/>
  <c r="P29" i="83"/>
  <c r="N61" i="70"/>
  <c r="L61" i="70"/>
  <c r="P18" i="70"/>
  <c r="P81" i="66"/>
  <c r="F61" i="70"/>
  <c r="O61" i="70"/>
  <c r="P19" i="70"/>
  <c r="P87" i="68"/>
  <c r="P91" i="68"/>
  <c r="P86" i="83"/>
  <c r="P88" i="83"/>
  <c r="P80" i="83"/>
  <c r="P53" i="70"/>
  <c r="P92" i="68"/>
  <c r="P86" i="68"/>
  <c r="P82" i="66"/>
  <c r="P85" i="68"/>
  <c r="P89" i="68"/>
  <c r="P88" i="68"/>
  <c r="P84" i="83"/>
  <c r="P89" i="83"/>
  <c r="P82" i="83"/>
  <c r="P85" i="83"/>
  <c r="P81" i="83"/>
  <c r="L94" i="86"/>
  <c r="F94" i="86"/>
  <c r="B95" i="86"/>
  <c r="C95" i="86"/>
  <c r="J37" i="36"/>
  <c r="H37" i="36"/>
  <c r="D37" i="36"/>
  <c r="B37" i="36"/>
  <c r="H94" i="70"/>
  <c r="I94" i="70"/>
  <c r="J59" i="70"/>
  <c r="J60" i="70"/>
  <c r="P61" i="70" l="1"/>
  <c r="N94" i="70"/>
  <c r="F94" i="70"/>
  <c r="O94" i="70"/>
  <c r="Q20" i="87"/>
  <c r="Q18" i="87"/>
  <c r="Q10" i="87"/>
  <c r="Q9" i="87"/>
  <c r="Q21" i="87"/>
  <c r="Q32" i="87"/>
  <c r="Q31" i="87"/>
  <c r="Q29" i="87"/>
  <c r="Q7" i="87"/>
  <c r="AW51" i="92"/>
  <c r="AX51" i="92"/>
  <c r="AW52" i="92"/>
  <c r="AX52" i="92"/>
  <c r="AW53" i="92"/>
  <c r="AX53" i="92"/>
  <c r="AW54" i="92"/>
  <c r="AX54" i="92"/>
  <c r="AZ54" i="92" s="1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T42" i="92"/>
  <c r="T43" i="92"/>
  <c r="T44" i="92"/>
  <c r="N78" i="66"/>
  <c r="O78" i="66"/>
  <c r="N79" i="66"/>
  <c r="O79" i="66"/>
  <c r="L78" i="66"/>
  <c r="L79" i="66"/>
  <c r="F78" i="66"/>
  <c r="F79" i="66"/>
  <c r="F64" i="66"/>
  <c r="F65" i="66"/>
  <c r="N66" i="66"/>
  <c r="O66" i="66"/>
  <c r="L66" i="66"/>
  <c r="P66" i="66" l="1"/>
  <c r="P94" i="70"/>
  <c r="P79" i="66"/>
  <c r="P78" i="66"/>
  <c r="N90" i="47"/>
  <c r="O90" i="47"/>
  <c r="N91" i="47"/>
  <c r="O91" i="47"/>
  <c r="N92" i="47"/>
  <c r="O92" i="47"/>
  <c r="N93" i="47"/>
  <c r="O93" i="47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P52" i="93"/>
  <c r="O52" i="93"/>
  <c r="M52" i="93"/>
  <c r="G52" i="93"/>
  <c r="P51" i="93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7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I30" i="93"/>
  <c r="D30" i="93"/>
  <c r="C3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D13" i="93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M13" i="93" l="1"/>
  <c r="P90" i="47"/>
  <c r="Q29" i="93"/>
  <c r="G13" i="93"/>
  <c r="P91" i="47"/>
  <c r="P93" i="47"/>
  <c r="Q51" i="93"/>
  <c r="Q48" i="93"/>
  <c r="M30" i="93"/>
  <c r="Q36" i="93"/>
  <c r="C20" i="93"/>
  <c r="E16" i="93" s="1"/>
  <c r="O53" i="93"/>
  <c r="Q52" i="93"/>
  <c r="Q57" i="93"/>
  <c r="G50" i="93"/>
  <c r="G47" i="93"/>
  <c r="Q49" i="93"/>
  <c r="P47" i="93"/>
  <c r="M33" i="93"/>
  <c r="O33" i="93"/>
  <c r="Q32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Q11" i="93"/>
  <c r="M10" i="93"/>
  <c r="Q12" i="93"/>
  <c r="Q18" i="93"/>
  <c r="P10" i="93"/>
  <c r="O7" i="93"/>
  <c r="G7" i="93"/>
  <c r="E46" i="93"/>
  <c r="L55" i="93"/>
  <c r="M7" i="93"/>
  <c r="O10" i="93"/>
  <c r="P13" i="93"/>
  <c r="M27" i="93"/>
  <c r="O30" i="93"/>
  <c r="P33" i="93"/>
  <c r="F46" i="93"/>
  <c r="M47" i="93"/>
  <c r="L48" i="93"/>
  <c r="O50" i="93"/>
  <c r="L52" i="93"/>
  <c r="P53" i="93"/>
  <c r="L56" i="93"/>
  <c r="L47" i="93"/>
  <c r="D20" i="93"/>
  <c r="D40" i="93"/>
  <c r="F30" i="93" s="1"/>
  <c r="K45" i="93"/>
  <c r="L49" i="93"/>
  <c r="L57" i="93"/>
  <c r="D60" i="93"/>
  <c r="P60" i="93" s="1"/>
  <c r="P7" i="93"/>
  <c r="L58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Y66" i="92" s="1"/>
  <c r="AZ66" i="92" s="1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Q66" i="92" s="1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I65" i="92" s="1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Q65" i="92" s="1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O64" i="92"/>
  <c r="N64" i="92"/>
  <c r="AW64" i="92" s="1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E45" i="92"/>
  <c r="AV45" i="92" s="1"/>
  <c r="AD45" i="92"/>
  <c r="AU45" i="92" s="1"/>
  <c r="AC45" i="92"/>
  <c r="AT45" i="92" s="1"/>
  <c r="AB45" i="92"/>
  <c r="AA45" i="92"/>
  <c r="Z45" i="92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I44" i="92" s="1"/>
  <c r="AG44" i="92"/>
  <c r="AF44" i="92"/>
  <c r="AE44" i="92"/>
  <c r="AD44" i="92"/>
  <c r="AU44" i="92" s="1"/>
  <c r="AC44" i="92"/>
  <c r="AT44" i="92" s="1"/>
  <c r="AB44" i="92"/>
  <c r="AA44" i="92"/>
  <c r="Z44" i="92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Q44" i="92" s="1"/>
  <c r="O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I43" i="92" s="1"/>
  <c r="AG43" i="92"/>
  <c r="AF43" i="92"/>
  <c r="AW43" i="92" s="1"/>
  <c r="AE43" i="92"/>
  <c r="AV43" i="92" s="1"/>
  <c r="AD43" i="92"/>
  <c r="AU43" i="92" s="1"/>
  <c r="AC43" i="92"/>
  <c r="AT43" i="92" s="1"/>
  <c r="AB43" i="92"/>
  <c r="AA43" i="92"/>
  <c r="Z43" i="92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G42" i="92"/>
  <c r="AX42" i="92" s="1"/>
  <c r="AF42" i="92"/>
  <c r="AE42" i="92"/>
  <c r="AD42" i="92"/>
  <c r="AU42" i="92" s="1"/>
  <c r="AC42" i="92"/>
  <c r="AT42" i="92" s="1"/>
  <c r="AB42" i="92"/>
  <c r="AA42" i="92"/>
  <c r="Z42" i="92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P41" i="92"/>
  <c r="AO41" i="92"/>
  <c r="AN41" i="92"/>
  <c r="AM41" i="92"/>
  <c r="AL41" i="92"/>
  <c r="AK41" i="92"/>
  <c r="Q41" i="92"/>
  <c r="AY40" i="92"/>
  <c r="AZ40" i="92" s="1"/>
  <c r="AP40" i="92"/>
  <c r="AO40" i="92"/>
  <c r="AN40" i="92"/>
  <c r="AM40" i="92"/>
  <c r="AL40" i="92"/>
  <c r="AK40" i="92"/>
  <c r="AI40" i="92"/>
  <c r="Q40" i="92"/>
  <c r="AY39" i="92"/>
  <c r="AZ39" i="92" s="1"/>
  <c r="AP39" i="92"/>
  <c r="AO39" i="92"/>
  <c r="AN39" i="92"/>
  <c r="AM39" i="92"/>
  <c r="AL39" i="92"/>
  <c r="AK39" i="92"/>
  <c r="AI39" i="92"/>
  <c r="Q39" i="92"/>
  <c r="AY38" i="92"/>
  <c r="AZ38" i="92" s="1"/>
  <c r="AP38" i="92"/>
  <c r="AO38" i="92"/>
  <c r="AN38" i="92"/>
  <c r="AM38" i="92"/>
  <c r="AL38" i="92"/>
  <c r="AK38" i="92"/>
  <c r="AI38" i="92"/>
  <c r="Q38" i="92"/>
  <c r="AY37" i="92"/>
  <c r="AZ37" i="92" s="1"/>
  <c r="AP37" i="92"/>
  <c r="AO37" i="92"/>
  <c r="AN37" i="92"/>
  <c r="AM37" i="92"/>
  <c r="AL37" i="92"/>
  <c r="AK37" i="92"/>
  <c r="AI37" i="92"/>
  <c r="Q37" i="92"/>
  <c r="AY36" i="92"/>
  <c r="AZ36" i="92" s="1"/>
  <c r="AP36" i="92"/>
  <c r="AO36" i="92"/>
  <c r="AN36" i="92"/>
  <c r="AM36" i="92"/>
  <c r="AL36" i="92"/>
  <c r="AK36" i="92"/>
  <c r="AI36" i="92"/>
  <c r="Q36" i="92"/>
  <c r="AY35" i="92"/>
  <c r="AZ35" i="92" s="1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I22" i="92" s="1"/>
  <c r="AG22" i="92"/>
  <c r="AF22" i="92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Q22" i="92" s="1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I21" i="92" s="1"/>
  <c r="AG21" i="92"/>
  <c r="AF21" i="92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Z16" i="92" s="1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Z15" i="92" s="1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Z14" i="92" s="1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Z13" i="92" s="1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Z66" i="91" s="1"/>
  <c r="AG66" i="91"/>
  <c r="AF66" i="9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Q66" i="91"/>
  <c r="O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I65" i="91" s="1"/>
  <c r="AG65" i="91"/>
  <c r="AF65" i="9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Z61" i="91" s="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Z60" i="91" s="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Z59" i="91" s="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Z58" i="91" s="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Z57" i="91" s="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Z44" i="91" s="1"/>
  <c r="AV44" i="91"/>
  <c r="AS44" i="91"/>
  <c r="AR44" i="91"/>
  <c r="AQ44" i="91"/>
  <c r="AN44" i="91"/>
  <c r="AK44" i="91"/>
  <c r="AI44" i="91"/>
  <c r="AG44" i="91"/>
  <c r="AF44" i="9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Q44" i="91"/>
  <c r="O44" i="9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I43" i="91" s="1"/>
  <c r="AG43" i="91"/>
  <c r="AF43" i="9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Q43" i="91" s="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G42" i="91"/>
  <c r="AF42" i="9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K40" i="91"/>
  <c r="AI40" i="91"/>
  <c r="Q40" i="91"/>
  <c r="AY39" i="91"/>
  <c r="AZ39" i="91" s="1"/>
  <c r="AX39" i="91"/>
  <c r="AW39" i="91"/>
  <c r="AV39" i="91"/>
  <c r="AU39" i="91"/>
  <c r="AT39" i="91"/>
  <c r="AS39" i="91"/>
  <c r="AR39" i="91"/>
  <c r="AQ39" i="91"/>
  <c r="AP39" i="91"/>
  <c r="AO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K38" i="91"/>
  <c r="AI38" i="91"/>
  <c r="Q38" i="91"/>
  <c r="AY37" i="91"/>
  <c r="AZ37" i="91" s="1"/>
  <c r="AX37" i="91"/>
  <c r="AW37" i="91"/>
  <c r="AV37" i="91"/>
  <c r="AU37" i="91"/>
  <c r="AT37" i="91"/>
  <c r="AS37" i="91"/>
  <c r="AR37" i="91"/>
  <c r="AQ37" i="91"/>
  <c r="AP37" i="91"/>
  <c r="AO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K36" i="91"/>
  <c r="AI36" i="91"/>
  <c r="Q36" i="91"/>
  <c r="AY35" i="91"/>
  <c r="AZ35" i="91" s="1"/>
  <c r="AX35" i="91"/>
  <c r="AW35" i="91"/>
  <c r="AV35" i="91"/>
  <c r="AU35" i="91"/>
  <c r="AT35" i="91"/>
  <c r="AS35" i="91"/>
  <c r="AR35" i="91"/>
  <c r="AQ35" i="91"/>
  <c r="AP35" i="91"/>
  <c r="AO35" i="91"/>
  <c r="AK35" i="91"/>
  <c r="AI35" i="91"/>
  <c r="Q35" i="91"/>
  <c r="AY34" i="91"/>
  <c r="AZ34" i="91" s="1"/>
  <c r="AX34" i="91"/>
  <c r="AW34" i="91"/>
  <c r="AV34" i="91"/>
  <c r="AU34" i="91"/>
  <c r="AT34" i="91"/>
  <c r="AS34" i="91"/>
  <c r="AR34" i="91"/>
  <c r="AQ34" i="91"/>
  <c r="AP34" i="91"/>
  <c r="AO34" i="91"/>
  <c r="AK34" i="91"/>
  <c r="AI34" i="91"/>
  <c r="Q34" i="91"/>
  <c r="AY33" i="91"/>
  <c r="AX33" i="91"/>
  <c r="AW33" i="91"/>
  <c r="AV33" i="91"/>
  <c r="AU33" i="91"/>
  <c r="AT33" i="91"/>
  <c r="AS33" i="91"/>
  <c r="AR33" i="91"/>
  <c r="AQ33" i="91"/>
  <c r="AP33" i="91"/>
  <c r="AO33" i="91"/>
  <c r="AK33" i="91"/>
  <c r="AI33" i="91"/>
  <c r="Q33" i="91"/>
  <c r="AY32" i="91"/>
  <c r="AX32" i="91"/>
  <c r="AW32" i="91"/>
  <c r="AV32" i="91"/>
  <c r="AU32" i="91"/>
  <c r="AT32" i="91"/>
  <c r="AS32" i="91"/>
  <c r="AR32" i="91"/>
  <c r="AQ32" i="91"/>
  <c r="AP32" i="91"/>
  <c r="AO32" i="91"/>
  <c r="AK32" i="91"/>
  <c r="AI32" i="91"/>
  <c r="Q32" i="91"/>
  <c r="AY31" i="91"/>
  <c r="AX31" i="91"/>
  <c r="AW31" i="91"/>
  <c r="AV31" i="91"/>
  <c r="AU31" i="91"/>
  <c r="AT31" i="91"/>
  <c r="AS31" i="91"/>
  <c r="AR31" i="91"/>
  <c r="AQ31" i="91"/>
  <c r="AP31" i="91"/>
  <c r="AO31" i="91"/>
  <c r="AK31" i="91"/>
  <c r="AI31" i="91"/>
  <c r="Q31" i="91"/>
  <c r="AY30" i="91"/>
  <c r="AX30" i="91"/>
  <c r="AW30" i="91"/>
  <c r="AV30" i="91"/>
  <c r="AU30" i="91"/>
  <c r="AT30" i="91"/>
  <c r="AS30" i="91"/>
  <c r="AR30" i="91"/>
  <c r="AQ30" i="91"/>
  <c r="AP30" i="91"/>
  <c r="AO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Y22" i="91" s="1"/>
  <c r="AZ22" i="91" s="1"/>
  <c r="AG22" i="91"/>
  <c r="AF22" i="9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Q22" i="91" s="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G21" i="9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Q21" i="91" s="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G20" i="91"/>
  <c r="AF20" i="9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Z16" i="91" s="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Z15" i="91" s="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Z14" i="91" s="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Z13" i="91" s="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Z12" i="91" s="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AW67" i="92" l="1"/>
  <c r="AW66" i="92"/>
  <c r="AZ34" i="92"/>
  <c r="AZ29" i="92"/>
  <c r="Q43" i="92"/>
  <c r="AZ10" i="92"/>
  <c r="AZ12" i="92"/>
  <c r="AW21" i="92"/>
  <c r="Q21" i="92"/>
  <c r="AW23" i="92"/>
  <c r="AW64" i="91"/>
  <c r="AW66" i="91"/>
  <c r="AW65" i="91"/>
  <c r="AZ31" i="91"/>
  <c r="AW44" i="91"/>
  <c r="AI21" i="91"/>
  <c r="AW20" i="91"/>
  <c r="AZ56" i="91"/>
  <c r="Q65" i="91"/>
  <c r="AW65" i="92"/>
  <c r="AW44" i="92"/>
  <c r="AW42" i="92"/>
  <c r="AW45" i="92"/>
  <c r="AW22" i="92"/>
  <c r="AX22" i="92"/>
  <c r="AW67" i="91"/>
  <c r="AW45" i="91"/>
  <c r="AW43" i="91"/>
  <c r="AW42" i="91"/>
  <c r="AW22" i="91"/>
  <c r="AY20" i="91"/>
  <c r="AZ30" i="92"/>
  <c r="AZ33" i="92"/>
  <c r="AZ8" i="92"/>
  <c r="AZ9" i="92"/>
  <c r="AZ11" i="92"/>
  <c r="AZ55" i="91"/>
  <c r="AZ33" i="91"/>
  <c r="AZ32" i="91"/>
  <c r="AZ10" i="91"/>
  <c r="AZ11" i="91"/>
  <c r="AZ9" i="91"/>
  <c r="K19" i="93"/>
  <c r="L11" i="93"/>
  <c r="L10" i="93"/>
  <c r="AX67" i="92"/>
  <c r="Q64" i="92"/>
  <c r="AZ31" i="92"/>
  <c r="AZ32" i="92"/>
  <c r="AI42" i="92"/>
  <c r="Q42" i="92"/>
  <c r="AZ54" i="91"/>
  <c r="AZ30" i="91"/>
  <c r="Q10" i="93"/>
  <c r="E14" i="93"/>
  <c r="E19" i="93"/>
  <c r="E10" i="93"/>
  <c r="E11" i="93"/>
  <c r="AX66" i="92"/>
  <c r="AY65" i="92"/>
  <c r="AZ65" i="92" s="1"/>
  <c r="AY42" i="91"/>
  <c r="AX44" i="91"/>
  <c r="AX21" i="91"/>
  <c r="AX22" i="91"/>
  <c r="P21" i="70"/>
  <c r="Q53" i="93"/>
  <c r="Q50" i="93"/>
  <c r="Q33" i="93"/>
  <c r="L18" i="93"/>
  <c r="L17" i="93"/>
  <c r="L9" i="93"/>
  <c r="L19" i="93"/>
  <c r="L15" i="93"/>
  <c r="K8" i="93"/>
  <c r="L16" i="93"/>
  <c r="L12" i="93"/>
  <c r="L7" i="93"/>
  <c r="E15" i="93"/>
  <c r="E7" i="93"/>
  <c r="E9" i="93"/>
  <c r="E13" i="93"/>
  <c r="E8" i="93"/>
  <c r="E17" i="93"/>
  <c r="E12" i="93"/>
  <c r="E18" i="93"/>
  <c r="AX65" i="92"/>
  <c r="AI20" i="92"/>
  <c r="Q20" i="92"/>
  <c r="AX64" i="92"/>
  <c r="AX20" i="92"/>
  <c r="AI64" i="91"/>
  <c r="AZ52" i="91"/>
  <c r="AZ53" i="91"/>
  <c r="Q64" i="91"/>
  <c r="AX45" i="91"/>
  <c r="Q42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Q27" i="93"/>
  <c r="K7" i="93"/>
  <c r="K9" i="93"/>
  <c r="L13" i="93"/>
  <c r="Q13" i="93"/>
  <c r="K14" i="93"/>
  <c r="K17" i="93"/>
  <c r="O20" i="93"/>
  <c r="M20" i="93"/>
  <c r="L8" i="93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X63" i="91"/>
  <c r="AX64" i="91"/>
  <c r="AZ29" i="91"/>
  <c r="AY41" i="91"/>
  <c r="AZ41" i="91" s="1"/>
  <c r="AI67" i="91"/>
  <c r="AI66" i="91"/>
  <c r="AZ51" i="91"/>
  <c r="AX67" i="91"/>
  <c r="AX65" i="91"/>
  <c r="AX20" i="91"/>
  <c r="AX23" i="91"/>
  <c r="AX43" i="91"/>
  <c r="AX42" i="9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Z42" i="92" s="1"/>
  <c r="AY43" i="92"/>
  <c r="AZ43" i="92" s="1"/>
  <c r="AY44" i="92"/>
  <c r="AZ44" i="92" s="1"/>
  <c r="AI66" i="92"/>
  <c r="A41" i="92"/>
  <c r="AY19" i="92"/>
  <c r="AZ19" i="92" s="1"/>
  <c r="AY20" i="92"/>
  <c r="AY21" i="92"/>
  <c r="AY22" i="92"/>
  <c r="AZ22" i="92" s="1"/>
  <c r="AY23" i="92"/>
  <c r="AZ23" i="92" s="1"/>
  <c r="AI19" i="91"/>
  <c r="AY19" i="91"/>
  <c r="AZ19" i="91" s="1"/>
  <c r="AI20" i="91"/>
  <c r="AY43" i="91"/>
  <c r="AZ43" i="91" s="1"/>
  <c r="AI41" i="91"/>
  <c r="AI42" i="91"/>
  <c r="AY21" i="91"/>
  <c r="AY63" i="91"/>
  <c r="AY64" i="91"/>
  <c r="AY65" i="91"/>
  <c r="AI22" i="91"/>
  <c r="AI23" i="91"/>
  <c r="AZ21" i="92" l="1"/>
  <c r="AZ21" i="91"/>
  <c r="AZ65" i="91"/>
  <c r="AZ20" i="91"/>
  <c r="AZ20" i="92"/>
  <c r="E20" i="93"/>
  <c r="AZ42" i="91"/>
  <c r="K20" i="93"/>
  <c r="L20" i="93"/>
  <c r="AZ64" i="9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7" i="87" l="1"/>
  <c r="R10" i="87"/>
  <c r="R18" i="87"/>
  <c r="R20" i="87"/>
  <c r="R21" i="87"/>
  <c r="R29" i="87"/>
  <c r="R3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W32" i="87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33" i="87" l="1"/>
  <c r="W22" i="87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I32" i="36"/>
  <c r="H32" i="3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L91" i="86"/>
  <c r="F91" i="86"/>
  <c r="D53" i="2" l="1"/>
  <c r="C53" i="2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L58" i="47"/>
  <c r="F58" i="47"/>
  <c r="P58" i="47" l="1"/>
  <c r="P28" i="66"/>
  <c r="P94" i="86"/>
  <c r="P29" i="66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80" i="66"/>
  <c r="N80" i="66"/>
  <c r="O80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80" i="66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R11" i="87" l="1"/>
  <c r="Q11" i="87"/>
  <c r="R22" i="87"/>
  <c r="Q22" i="87"/>
  <c r="R33" i="87"/>
  <c r="Q33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0" i="86"/>
  <c r="O90" i="86"/>
  <c r="N91" i="86"/>
  <c r="O91" i="86"/>
  <c r="L87" i="86"/>
  <c r="L90" i="86"/>
  <c r="F87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90" i="86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L89" i="48"/>
  <c r="L90" i="48"/>
  <c r="L91" i="48"/>
  <c r="L92" i="48"/>
  <c r="L93" i="48"/>
  <c r="F89" i="48"/>
  <c r="F90" i="48"/>
  <c r="F91" i="48"/>
  <c r="F92" i="48"/>
  <c r="F93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K81" i="86"/>
  <c r="J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O31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E94" i="83"/>
  <c r="D94" i="83"/>
  <c r="K93" i="83"/>
  <c r="E93" i="83"/>
  <c r="D93" i="83"/>
  <c r="K92" i="83"/>
  <c r="E92" i="83"/>
  <c r="D92" i="83"/>
  <c r="K91" i="83"/>
  <c r="E91" i="83"/>
  <c r="D91" i="83"/>
  <c r="K90" i="83"/>
  <c r="E90" i="83"/>
  <c r="D90" i="83"/>
  <c r="K89" i="83"/>
  <c r="E89" i="83"/>
  <c r="D89" i="83"/>
  <c r="K88" i="83"/>
  <c r="E88" i="83"/>
  <c r="D88" i="83"/>
  <c r="K87" i="83"/>
  <c r="E87" i="83"/>
  <c r="D87" i="83"/>
  <c r="K86" i="83"/>
  <c r="F86" i="83"/>
  <c r="E86" i="83"/>
  <c r="D86" i="83"/>
  <c r="K85" i="83"/>
  <c r="F85" i="83"/>
  <c r="E85" i="83"/>
  <c r="D85" i="83"/>
  <c r="K84" i="83"/>
  <c r="F84" i="83"/>
  <c r="E84" i="83"/>
  <c r="D84" i="83"/>
  <c r="K83" i="83"/>
  <c r="F83" i="83"/>
  <c r="E83" i="83"/>
  <c r="D83" i="83"/>
  <c r="K82" i="83"/>
  <c r="F82" i="83"/>
  <c r="E82" i="83"/>
  <c r="D82" i="83"/>
  <c r="K81" i="83"/>
  <c r="F81" i="83"/>
  <c r="E81" i="83"/>
  <c r="D81" i="83"/>
  <c r="K80" i="83"/>
  <c r="E80" i="83"/>
  <c r="D80" i="83"/>
  <c r="K79" i="83"/>
  <c r="E79" i="83"/>
  <c r="D79" i="83"/>
  <c r="O78" i="83"/>
  <c r="N78" i="83"/>
  <c r="L78" i="83"/>
  <c r="K78" i="83"/>
  <c r="F78" i="83"/>
  <c r="E78" i="83"/>
  <c r="D78" i="83"/>
  <c r="O77" i="83"/>
  <c r="N77" i="83"/>
  <c r="L77" i="83"/>
  <c r="K77" i="83"/>
  <c r="F77" i="83"/>
  <c r="E77" i="83"/>
  <c r="D77" i="83"/>
  <c r="O76" i="83"/>
  <c r="N76" i="83"/>
  <c r="L76" i="83"/>
  <c r="K76" i="83"/>
  <c r="F76" i="83"/>
  <c r="E76" i="83"/>
  <c r="D76" i="83"/>
  <c r="K75" i="83"/>
  <c r="E75" i="83"/>
  <c r="D75" i="83"/>
  <c r="O74" i="83"/>
  <c r="N74" i="83"/>
  <c r="L74" i="83"/>
  <c r="K74" i="83"/>
  <c r="F74" i="83"/>
  <c r="E74" i="83"/>
  <c r="D74" i="83"/>
  <c r="O73" i="83"/>
  <c r="N73" i="83"/>
  <c r="L73" i="83"/>
  <c r="K73" i="83"/>
  <c r="F73" i="83"/>
  <c r="E73" i="83"/>
  <c r="D73" i="83"/>
  <c r="O72" i="83"/>
  <c r="N72" i="83"/>
  <c r="L72" i="83"/>
  <c r="K72" i="83"/>
  <c r="F72" i="83"/>
  <c r="E72" i="83"/>
  <c r="D72" i="83"/>
  <c r="O71" i="83"/>
  <c r="N71" i="83"/>
  <c r="L71" i="83"/>
  <c r="K71" i="83"/>
  <c r="F71" i="83"/>
  <c r="E71" i="83"/>
  <c r="D71" i="83"/>
  <c r="O70" i="83"/>
  <c r="N70" i="83"/>
  <c r="L70" i="83"/>
  <c r="K70" i="83"/>
  <c r="F70" i="83"/>
  <c r="E70" i="83"/>
  <c r="D70" i="83"/>
  <c r="O69" i="83"/>
  <c r="N69" i="83"/>
  <c r="L69" i="83"/>
  <c r="K69" i="83"/>
  <c r="F69" i="83"/>
  <c r="E69" i="83"/>
  <c r="D69" i="83"/>
  <c r="O68" i="83"/>
  <c r="N68" i="83"/>
  <c r="L68" i="83"/>
  <c r="K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D61" i="8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K95" i="46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2" l="1"/>
  <c r="N15" i="72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E33" i="68"/>
  <c r="F55" i="66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F95" i="48" l="1"/>
  <c r="I12" i="49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<sst xmlns="http://schemas.openxmlformats.org/spreadsheetml/2006/main" count="2032" uniqueCount="240">
  <si>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</si>
  <si>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</si>
  <si>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</si>
  <si>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</si>
  <si>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</si>
  <si>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</si>
  <si>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</si>
  <si>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</si>
  <si>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</si>
  <si>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</si>
  <si>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</si>
  <si>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</si>
  <si>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</si>
  <si>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</si>
  <si>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</si>
  <si>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</si>
  <si>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</si>
  <si>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</si>
  <si>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</si>
  <si>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</si>
  <si>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</si>
  <si>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</si>
  <si>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</si>
  <si>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</si>
  <si>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</si>
  <si>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</si>
  <si>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</si>
  <si>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</si>
  <si>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</si>
  <si>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</si>
  <si>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</si>
  <si>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</si>
  <si>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</si>
  <si>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</si>
  <si>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</si>
  <si>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</si>
  <si>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</si>
  <si>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</si>
  <si>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</si>
  <si>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</si>
  <si>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</si>
  <si>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</si>
  <si>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</si>
  <si>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</si>
  <si>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</si>
  <si>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</si>
  <si>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</si>
  <si>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</si>
  <si>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</si>
  <si>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</si>
  <si>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</si>
  <si>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</si>
  <si>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</si>
  <si>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</si>
  <si>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</si>
  <si>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</si>
  <si>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</si>
  <si>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</si>
  <si>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</si>
  <si>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</si>
  <si>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</si>
  <si>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</si>
  <si>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</si>
  <si>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</si>
  <si>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</si>
  <si>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</si>
  <si>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</si>
  <si>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</si>
  <si>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</si>
  <si>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</si>
  <si>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</si>
  <si>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</si>
  <si>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</si>
  <si>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</si>
  <si>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</si>
  <si>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</si>
  <si>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</si>
  <si>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</si>
  <si>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</si>
  <si>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</si>
  <si>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</si>
  <si>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</si>
  <si>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</si>
  <si>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</si>
  <si>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</si>
  <si>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</si>
  <si>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</si>
  <si>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</si>
  <si>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</si>
  <si>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</si>
  <si>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</si>
  <si>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</si>
  <si>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</si>
  <si>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</si>
  <si>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</si>
  <si>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</si>
  <si>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</si>
  <si>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</si>
  <si>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</si>
  <si>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</si>
  <si>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</si>
  <si>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</si>
  <si>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</si>
  <si>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</si>
  <si>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</si>
  <si>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</si>
  <si>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</si>
  <si>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</si>
  <si>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</si>
  <si>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</si>
  <si>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</si>
  <si>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</si>
  <si>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</si>
  <si>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</si>
  <si>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</si>
  <si>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</si>
  <si>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</si>
  <si>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</si>
  <si>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</si>
  <si>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</si>
  <si>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</si>
  <si>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</si>
  <si>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</si>
  <si>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</si>
  <si>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</si>
  <si>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</si>
  <si>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</si>
  <si>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</si>
  <si>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</si>
  <si>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</si>
  <si>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</si>
  <si>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</si>
  <si>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</si>
  <si>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</si>
  <si>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</si>
  <si>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</si>
  <si>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</si>
  <si>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</si>
  <si>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</si>
  <si>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</si>
  <si>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</si>
  <si>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</si>
  <si>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</si>
  <si>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</si>
  <si>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</si>
  <si>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</si>
  <si>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2007/2023</t>
  </si>
  <si>
    <t>D       2024/2023</t>
  </si>
  <si>
    <t>2024 /2023</t>
  </si>
  <si>
    <t>2024 / 2023</t>
  </si>
  <si>
    <t>2024/2023</t>
  </si>
  <si>
    <t>Junho 2024 versus Junho 2023</t>
  </si>
  <si>
    <t>5 - Exportações por Tipo de produto - junho 2024 vs junho 2023</t>
  </si>
  <si>
    <t>7 - Evolução das Exportações de Vinho (NC 2204) por Mercado / Acondicionamento - junho 2024 vs junho 2023</t>
  </si>
  <si>
    <t>9 - Evolução das Exportações com Destino a uma Selecção de Mercado - junho  2024 vs junho 2023</t>
  </si>
  <si>
    <t>jan-jun</t>
  </si>
  <si>
    <t>jul 2022 a jun 2023</t>
  </si>
  <si>
    <t>jul 2023 a jun 2024</t>
  </si>
  <si>
    <t>Exportações por Tipo de Produto - junho 2024 vs junho 2023</t>
  </si>
  <si>
    <t>Evolução das Exportações de Vinho (NC 2204) por Mercado / Acondicionamento - junho 2024 vs junho 2023</t>
  </si>
  <si>
    <t>Evolução das Exportações com Destino a uma Seleção de Mercados (NC 2204) - junho 2024 vs junho 2023</t>
  </si>
  <si>
    <t>FRANCA</t>
  </si>
  <si>
    <t>E.U.AMERICA</t>
  </si>
  <si>
    <t>REINO UNIDO</t>
  </si>
  <si>
    <t>BRASIL</t>
  </si>
  <si>
    <t>ALEMANHA</t>
  </si>
  <si>
    <t>CANADA</t>
  </si>
  <si>
    <t>PAISES BAIXOS</t>
  </si>
  <si>
    <t>ANGOLA</t>
  </si>
  <si>
    <t>BELGICA</t>
  </si>
  <si>
    <t>SUICA</t>
  </si>
  <si>
    <t>POLONIA</t>
  </si>
  <si>
    <t>SUECIA</t>
  </si>
  <si>
    <t>ESPANHA</t>
  </si>
  <si>
    <t>DINAMARCA</t>
  </si>
  <si>
    <t>NORUEGA</t>
  </si>
  <si>
    <t>FEDERAÇÃO RUSSA</t>
  </si>
  <si>
    <t>PAISES PT N/ DETERM.</t>
  </si>
  <si>
    <t>LUXEMBURGO</t>
  </si>
  <si>
    <t>FINLANDIA</t>
  </si>
  <si>
    <t>JAPAO</t>
  </si>
  <si>
    <t>ITALIA</t>
  </si>
  <si>
    <t>GUINE BISSAU</t>
  </si>
  <si>
    <t>CHINA</t>
  </si>
  <si>
    <t>LETONIA</t>
  </si>
  <si>
    <t>IRLANDA</t>
  </si>
  <si>
    <t>MACAU</t>
  </si>
  <si>
    <t>ROMENIA</t>
  </si>
  <si>
    <t>ESTONIA</t>
  </si>
  <si>
    <t>AUSTRIA</t>
  </si>
  <si>
    <t>LITUANIA</t>
  </si>
  <si>
    <t>REP. CHECA</t>
  </si>
  <si>
    <t>REINO UNIDO (IRLANDA DO NORTE)</t>
  </si>
  <si>
    <t>CHIPRE</t>
  </si>
  <si>
    <t>REP. ESLOVACA</t>
  </si>
  <si>
    <t>HUNGRIA</t>
  </si>
  <si>
    <t>UCRANIA</t>
  </si>
  <si>
    <t>COREIA DO SUL</t>
  </si>
  <si>
    <t>S.TOME PRINCIPE</t>
  </si>
  <si>
    <t>AUSTRALIA</t>
  </si>
  <si>
    <t>COLOMBIA</t>
  </si>
  <si>
    <t>EMIRATOS ARABES</t>
  </si>
  <si>
    <t>ISRAEL</t>
  </si>
  <si>
    <t>SUAZILANDIA</t>
  </si>
  <si>
    <t>CABO VERDE</t>
  </si>
  <si>
    <t>MOCAMBIQUE</t>
  </si>
  <si>
    <t>BIELORRUSSIA</t>
  </si>
  <si>
    <t>AFRICA DO SUL</t>
  </si>
  <si>
    <t>SINGAPURA</t>
  </si>
  <si>
    <t>MEXICO</t>
  </si>
  <si>
    <t>CATAR</t>
  </si>
  <si>
    <t>BULGARIA</t>
  </si>
  <si>
    <t>REP.DOMINICANA</t>
  </si>
  <si>
    <t>MALTA</t>
  </si>
  <si>
    <t>TURQUIA</t>
  </si>
  <si>
    <t>URUGUAI</t>
  </si>
  <si>
    <t>TAIWAN</t>
  </si>
  <si>
    <t>GANA</t>
  </si>
  <si>
    <t>ISLANDIA</t>
  </si>
  <si>
    <t>TIMOR LESTE</t>
  </si>
  <si>
    <t>COSTA DO MARFIM</t>
  </si>
  <si>
    <t>SENEGAL</t>
  </si>
  <si>
    <t>HONG-KONG</t>
  </si>
  <si>
    <t>MARROCOS</t>
  </si>
  <si>
    <t>GRECIA</t>
  </si>
  <si>
    <t>INDONESIA</t>
  </si>
  <si>
    <t>NOVA ZELANDIA</t>
  </si>
  <si>
    <t>ANDORRA</t>
  </si>
  <si>
    <t>VENEZUELA</t>
  </si>
  <si>
    <t>ESLOVENIA</t>
  </si>
  <si>
    <t>GEORGIA</t>
  </si>
  <si>
    <t>PERU</t>
  </si>
  <si>
    <t>SERVIA</t>
  </si>
  <si>
    <t>PROV/ABAST.BORDO PT</t>
  </si>
  <si>
    <t>TOBAGO E TRINDADE</t>
  </si>
  <si>
    <t>CAZAQUISTAO</t>
  </si>
  <si>
    <t>2023 - Dados Definitivos (09-08-2024)</t>
  </si>
  <si>
    <t>2022 - Dados Definitivos Revistos (09-08-2024)</t>
  </si>
  <si>
    <t>2024 - Dados Preliminares (09-08-2024)</t>
  </si>
  <si>
    <t>2021  - Dados Definitivos  ( 09-08-2022)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</si>
</sst>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4"/>
      </left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75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0" fillId="0" borderId="31" xfId="0" applyNumberFormat="1" applyBorder="1"/>
    <xf numFmtId="0" fontId="9" fillId="0" borderId="98" xfId="0" applyFont="1" applyBorder="1" applyAlignment="1">
      <alignment horizontal="center"/>
    </xf>
    <xf numFmtId="4" fontId="0" fillId="0" borderId="90" xfId="0" applyNumberFormat="1" applyBorder="1"/>
    <xf numFmtId="4" fontId="0" fillId="0" borderId="88" xfId="0" applyNumberFormat="1" applyBorder="1"/>
    <xf numFmtId="0" fontId="8" fillId="0" borderId="31" xfId="0" applyFont="1" applyBorder="1"/>
    <xf numFmtId="0" fontId="15" fillId="0" borderId="0" xfId="0" applyFont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3" fontId="0" fillId="0" borderId="0" xfId="0" applyNumberFormat="1" applyBorder="1"/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938963.28800000018</c:v>
                </c:pt>
                <c:pt idx="16">
                  <c:v>924632.3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2689.9079999999999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518031.63799999986</c:v>
                </c:pt>
                <c:pt idx="16">
                  <c:v>516592.04000000021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205343.67500000002</c:v>
                </c:pt>
                <c:pt idx="16">
                  <c:v>197581.58900000004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733619.61300000013</c:v>
                </c:pt>
                <c:pt idx="16">
                  <c:v>727050.71100000001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418166.49</c:v>
                </c:pt>
                <c:pt idx="15">
                  <c:v>405350.3519999999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202578.51500000001</c:v>
                </c:pt>
                <c:pt idx="16">
                  <c:v>194891.68100000001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252833.37699999998</c:v>
                </c:pt>
                <c:pt idx="15">
                  <c:v>202771.83699999988</c:v>
                </c:pt>
                <c:pt idx="16">
                  <c:v>212614.84299999799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520796.79799999984</c:v>
                </c:pt>
                <c:pt idx="16">
                  <c:v>519281.94800000021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M16" sqref="M16"/>
    </sheetView>
  </sheetViews>
  <sheetFormatPr defaultRowHeight="15" x14ac:dyDescent="0.25"/>
  <cols>
    <col min="1" max="1" width="3.140625" customWidth="1"/>
  </cols>
  <sheetData>
    <row r="2" spans="2:11" ht="15.75" x14ac:dyDescent="0.25">
      <c r="E2" s="314" t="s">
        <v>25</v>
      </c>
      <c r="F2" s="314"/>
      <c r="G2" s="314"/>
      <c r="H2" s="314"/>
      <c r="I2" s="314"/>
      <c r="J2" s="314"/>
      <c r="K2" s="314"/>
    </row>
    <row r="3" spans="2:11" ht="15.75" x14ac:dyDescent="0.25">
      <c r="E3" s="314" t="s">
        <v>151</v>
      </c>
      <c r="F3" s="314"/>
      <c r="G3" s="314"/>
      <c r="H3" s="314"/>
      <c r="I3" s="314"/>
      <c r="J3" s="314"/>
      <c r="K3" s="314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152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153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154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117</v>
      </c>
    </row>
    <row r="29" spans="2:8" ht="15.95" customHeight="1" x14ac:dyDescent="0.25">
      <c r="B29" s="5"/>
    </row>
    <row r="30" spans="2:8" x14ac:dyDescent="0.25">
      <c r="B30" s="267" t="s">
        <v>118</v>
      </c>
    </row>
    <row r="31" spans="2:8" x14ac:dyDescent="0.25">
      <c r="B31" s="5"/>
    </row>
    <row r="32" spans="2:8" x14ac:dyDescent="0.25">
      <c r="B32" s="267" t="s">
        <v>119</v>
      </c>
    </row>
    <row r="33" spans="2:2" x14ac:dyDescent="0.25">
      <c r="B33" s="5"/>
    </row>
    <row r="34" spans="2:2" x14ac:dyDescent="0.25">
      <c r="B34" s="267" t="s">
        <v>120</v>
      </c>
    </row>
    <row r="36" spans="2:2" x14ac:dyDescent="0.25">
      <c r="B36" s="267" t="s">
        <v>121</v>
      </c>
    </row>
    <row r="38" spans="2:2" x14ac:dyDescent="0.25">
      <c r="B38" s="267" t="s">
        <v>122</v>
      </c>
    </row>
    <row r="39" spans="2:2" x14ac:dyDescent="0.25">
      <c r="B39" s="267"/>
    </row>
    <row r="40" spans="2:2" x14ac:dyDescent="0.25">
      <c r="B40" s="267" t="s">
        <v>123</v>
      </c>
    </row>
    <row r="42" spans="2:2" x14ac:dyDescent="0.25">
      <c r="B42" s="267" t="s">
        <v>124</v>
      </c>
    </row>
    <row r="44" spans="2:2" x14ac:dyDescent="0.25">
      <c r="B44" s="267" t="s">
        <v>125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126</v>
      </c>
    </row>
    <row r="56" spans="2:2" x14ac:dyDescent="0.25">
      <c r="B56" s="267" t="s">
        <v>127</v>
      </c>
    </row>
    <row r="58" spans="2:2" x14ac:dyDescent="0.25">
      <c r="B58" s="267" t="s">
        <v>128</v>
      </c>
    </row>
    <row r="60" spans="2:2" x14ac:dyDescent="0.25">
      <c r="B60" s="267" t="s">
        <v>129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R7" sqref="R7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  <col min="18" max="18" width="11" bestFit="1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13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7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149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 / 2023</v>
      </c>
      <c r="N5" s="348" t="str">
        <f>B5</f>
        <v>jan-jun</v>
      </c>
      <c r="O5" s="349"/>
      <c r="P5" s="131" t="str">
        <f>L5</f>
        <v>2024 / 2023</v>
      </c>
    </row>
    <row r="6" spans="1:17" ht="19.5" customHeight="1" thickBot="1" x14ac:dyDescent="0.3">
      <c r="A6" s="366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161</v>
      </c>
      <c r="B7" s="19">
        <v>180594.8900000001</v>
      </c>
      <c r="C7" s="147">
        <v>175151.24999999985</v>
      </c>
      <c r="D7" s="214">
        <f>B7/$B$33</f>
        <v>0.11432372397519455</v>
      </c>
      <c r="E7" s="246">
        <f>C7/$C$33</f>
        <v>0.10211801751320536</v>
      </c>
      <c r="F7" s="52">
        <f>(C7-B7)/B7</f>
        <v>-3.014282408544474E-2</v>
      </c>
      <c r="H7" s="19">
        <v>51859.980000000025</v>
      </c>
      <c r="I7" s="147">
        <v>53424.15699999997</v>
      </c>
      <c r="J7" s="214">
        <f t="shared" ref="J7:J32" si="0">H7/$H$33</f>
        <v>0.11605505617287318</v>
      </c>
      <c r="K7" s="246">
        <f>I7/$I$33</f>
        <v>0.11807858547928436</v>
      </c>
      <c r="L7" s="52">
        <f>(I7-H7)/H7</f>
        <v>3.0161542677030428E-2</v>
      </c>
      <c r="N7" s="40">
        <f t="shared" ref="N7:N33" si="1">(H7/B7)*10</f>
        <v>2.8716194572282743</v>
      </c>
      <c r="O7" s="149">
        <f t="shared" ref="O7:O33" si="2">(I7/C7)*10</f>
        <v>3.0501727506940441</v>
      </c>
      <c r="P7" s="52">
        <f>(O7-N7)/N7</f>
        <v>6.2178605530870693E-2</v>
      </c>
      <c r="Q7" s="2"/>
    </row>
    <row r="8" spans="1:17" ht="20.100000000000001" customHeight="1" x14ac:dyDescent="0.25">
      <c r="A8" s="8" t="s">
        <v>162</v>
      </c>
      <c r="B8" s="19">
        <v>122635.67999999998</v>
      </c>
      <c r="C8" s="140">
        <v>120133.51000000002</v>
      </c>
      <c r="D8" s="214">
        <f t="shared" ref="D8:D32" si="3">B8/$B$33</f>
        <v>7.7633246598673281E-2</v>
      </c>
      <c r="E8" s="215">
        <f t="shared" ref="E8:E32" si="4">C8/$C$33</f>
        <v>7.0041155162197485E-2</v>
      </c>
      <c r="F8" s="52">
        <f t="shared" ref="F8:F33" si="5">(C8-B8)/B8</f>
        <v>-2.0403279045706397E-2</v>
      </c>
      <c r="H8" s="19">
        <v>50640.968000000015</v>
      </c>
      <c r="I8" s="140">
        <v>50137.49300000006</v>
      </c>
      <c r="J8" s="214">
        <f t="shared" si="0"/>
        <v>0.11332708546915506</v>
      </c>
      <c r="K8" s="215">
        <f t="shared" ref="K8:K32" si="6">I8/$I$33</f>
        <v>0.11081436910492629</v>
      </c>
      <c r="L8" s="52">
        <f t="shared" ref="L8:L33" si="7">(I8-H8)/H8</f>
        <v>-9.9420492910000206E-3</v>
      </c>
      <c r="N8" s="40">
        <f t="shared" si="1"/>
        <v>4.1293829006370757</v>
      </c>
      <c r="O8" s="143">
        <f t="shared" si="2"/>
        <v>4.1734810711848889</v>
      </c>
      <c r="P8" s="52">
        <f t="shared" ref="P8:P33" si="8">(O8-N8)/N8</f>
        <v>1.0679118795452407E-2</v>
      </c>
      <c r="Q8" s="2"/>
    </row>
    <row r="9" spans="1:17" ht="20.100000000000001" customHeight="1" x14ac:dyDescent="0.25">
      <c r="A9" s="8" t="s">
        <v>164</v>
      </c>
      <c r="B9" s="19">
        <v>112660.12999999989</v>
      </c>
      <c r="C9" s="140">
        <v>127813.86000000003</v>
      </c>
      <c r="D9" s="214">
        <f t="shared" si="3"/>
        <v>7.1318328027606515E-2</v>
      </c>
      <c r="E9" s="215">
        <f t="shared" si="4"/>
        <v>7.451901139107138E-2</v>
      </c>
      <c r="F9" s="52">
        <f t="shared" si="5"/>
        <v>0.13450836600312957</v>
      </c>
      <c r="H9" s="19">
        <v>35256.180000000029</v>
      </c>
      <c r="I9" s="140">
        <v>38950.671999999977</v>
      </c>
      <c r="J9" s="214">
        <f t="shared" si="0"/>
        <v>7.8898178332134514E-2</v>
      </c>
      <c r="K9" s="215">
        <f t="shared" si="6"/>
        <v>8.6089149768475856E-2</v>
      </c>
      <c r="L9" s="52">
        <f t="shared" si="7"/>
        <v>0.10478991200975103</v>
      </c>
      <c r="N9" s="40">
        <f t="shared" si="1"/>
        <v>3.1294283079559793</v>
      </c>
      <c r="O9" s="143">
        <f t="shared" si="2"/>
        <v>3.0474529131660653</v>
      </c>
      <c r="P9" s="52">
        <f t="shared" si="8"/>
        <v>-2.6195006474986845E-2</v>
      </c>
      <c r="Q9" s="2"/>
    </row>
    <row r="10" spans="1:17" ht="20.100000000000001" customHeight="1" x14ac:dyDescent="0.25">
      <c r="A10" s="8" t="s">
        <v>163</v>
      </c>
      <c r="B10" s="19">
        <v>113742.04</v>
      </c>
      <c r="C10" s="140">
        <v>94903.689999999944</v>
      </c>
      <c r="D10" s="214">
        <f t="shared" si="3"/>
        <v>7.200321994346312E-2</v>
      </c>
      <c r="E10" s="215">
        <f t="shared" si="4"/>
        <v>5.5331473098181226E-2</v>
      </c>
      <c r="F10" s="52">
        <f t="shared" si="5"/>
        <v>-0.16562345813386195</v>
      </c>
      <c r="H10" s="19">
        <v>42380.184000000001</v>
      </c>
      <c r="I10" s="140">
        <v>30654.65799999997</v>
      </c>
      <c r="J10" s="214">
        <f t="shared" si="0"/>
        <v>9.4840658147895524E-2</v>
      </c>
      <c r="K10" s="215">
        <f t="shared" si="6"/>
        <v>6.7753219858784602E-2</v>
      </c>
      <c r="L10" s="52">
        <f t="shared" si="7"/>
        <v>-0.27667473081287308</v>
      </c>
      <c r="N10" s="40">
        <f t="shared" si="1"/>
        <v>3.7259911990324781</v>
      </c>
      <c r="O10" s="143">
        <f t="shared" si="2"/>
        <v>3.2300807271034442</v>
      </c>
      <c r="P10" s="52">
        <f t="shared" si="8"/>
        <v>-0.13309491231697115</v>
      </c>
      <c r="Q10" s="2"/>
    </row>
    <row r="11" spans="1:17" ht="20.100000000000001" customHeight="1" x14ac:dyDescent="0.25">
      <c r="A11" s="8" t="s">
        <v>165</v>
      </c>
      <c r="B11" s="19">
        <v>109955.03000000012</v>
      </c>
      <c r="C11" s="140">
        <v>118862.11999999995</v>
      </c>
      <c r="D11" s="214">
        <f t="shared" si="3"/>
        <v>6.9605892500082603E-2</v>
      </c>
      <c r="E11" s="215">
        <f t="shared" si="4"/>
        <v>6.92998996685249E-2</v>
      </c>
      <c r="F11" s="52">
        <f t="shared" si="5"/>
        <v>8.1006662451002256E-2</v>
      </c>
      <c r="H11" s="19">
        <v>24913.231000000007</v>
      </c>
      <c r="I11" s="140">
        <v>26129.672000000002</v>
      </c>
      <c r="J11" s="214">
        <f t="shared" si="0"/>
        <v>5.5752170038491429E-2</v>
      </c>
      <c r="K11" s="215">
        <f t="shared" si="6"/>
        <v>5.7752052293453413E-2</v>
      </c>
      <c r="L11" s="52">
        <f t="shared" si="7"/>
        <v>4.8827107170482824E-2</v>
      </c>
      <c r="N11" s="40">
        <f t="shared" si="1"/>
        <v>2.2657654679372086</v>
      </c>
      <c r="O11" s="143">
        <f t="shared" si="2"/>
        <v>2.1983178492862159</v>
      </c>
      <c r="P11" s="52">
        <f t="shared" si="8"/>
        <v>-2.976813779071236E-2</v>
      </c>
      <c r="Q11" s="2"/>
    </row>
    <row r="12" spans="1:17" ht="20.100000000000001" customHeight="1" x14ac:dyDescent="0.25">
      <c r="A12" s="8" t="s">
        <v>166</v>
      </c>
      <c r="B12" s="19">
        <v>62460.27999999997</v>
      </c>
      <c r="C12" s="140">
        <v>58976.189999999995</v>
      </c>
      <c r="D12" s="214">
        <f t="shared" si="3"/>
        <v>3.9539833104543308E-2</v>
      </c>
      <c r="E12" s="215">
        <f t="shared" si="4"/>
        <v>3.4384748057933533E-2</v>
      </c>
      <c r="F12" s="52">
        <f t="shared" si="5"/>
        <v>-5.5780889871130522E-2</v>
      </c>
      <c r="H12" s="19">
        <v>24127.546999999995</v>
      </c>
      <c r="I12" s="140">
        <v>23626.030999999995</v>
      </c>
      <c r="J12" s="214">
        <f t="shared" si="0"/>
        <v>5.3993924070133377E-2</v>
      </c>
      <c r="K12" s="215">
        <f t="shared" si="6"/>
        <v>5.2218480882528909E-2</v>
      </c>
      <c r="L12" s="52">
        <f t="shared" si="7"/>
        <v>-2.0786033491096288E-2</v>
      </c>
      <c r="N12" s="40">
        <f t="shared" si="1"/>
        <v>3.8628624463419001</v>
      </c>
      <c r="O12" s="143">
        <f t="shared" si="2"/>
        <v>4.0060287041261899</v>
      </c>
      <c r="P12" s="52">
        <f t="shared" si="8"/>
        <v>3.7062219991775044E-2</v>
      </c>
      <c r="Q12" s="2"/>
    </row>
    <row r="13" spans="1:17" ht="20.100000000000001" customHeight="1" x14ac:dyDescent="0.25">
      <c r="A13" s="8" t="s">
        <v>167</v>
      </c>
      <c r="B13" s="19">
        <v>69308.729999999981</v>
      </c>
      <c r="C13" s="140">
        <v>61085.979999999996</v>
      </c>
      <c r="D13" s="214">
        <f t="shared" si="3"/>
        <v>4.3875173420417815E-2</v>
      </c>
      <c r="E13" s="215">
        <f t="shared" si="4"/>
        <v>3.5614813913410932E-2</v>
      </c>
      <c r="F13" s="52">
        <f t="shared" si="5"/>
        <v>-0.11863945566453155</v>
      </c>
      <c r="H13" s="19">
        <v>22143.626000000007</v>
      </c>
      <c r="I13" s="140">
        <v>21000.713999999996</v>
      </c>
      <c r="J13" s="214">
        <f t="shared" si="0"/>
        <v>4.9554198811898778E-2</v>
      </c>
      <c r="K13" s="215">
        <f t="shared" si="6"/>
        <v>4.6415980006479181E-2</v>
      </c>
      <c r="L13" s="52">
        <f t="shared" si="7"/>
        <v>-5.1613588488173108E-2</v>
      </c>
      <c r="N13" s="40">
        <f t="shared" si="1"/>
        <v>3.1949259494438884</v>
      </c>
      <c r="O13" s="143">
        <f t="shared" si="2"/>
        <v>3.4378942598612641</v>
      </c>
      <c r="P13" s="52">
        <f t="shared" si="8"/>
        <v>7.6048182105650036E-2</v>
      </c>
      <c r="Q13" s="2"/>
    </row>
    <row r="14" spans="1:17" ht="20.100000000000001" customHeight="1" x14ac:dyDescent="0.25">
      <c r="A14" s="8" t="s">
        <v>169</v>
      </c>
      <c r="B14" s="19">
        <v>51060.340000000004</v>
      </c>
      <c r="C14" s="140">
        <v>52890.219999999965</v>
      </c>
      <c r="D14" s="214">
        <f t="shared" si="3"/>
        <v>3.2323219202047095E-2</v>
      </c>
      <c r="E14" s="215">
        <f t="shared" si="4"/>
        <v>3.0836459415718043E-2</v>
      </c>
      <c r="F14" s="52">
        <f t="shared" si="5"/>
        <v>3.583759920125798E-2</v>
      </c>
      <c r="H14" s="19">
        <v>18498.741999999991</v>
      </c>
      <c r="I14" s="140">
        <v>19608.496999999999</v>
      </c>
      <c r="J14" s="214">
        <f t="shared" si="0"/>
        <v>4.1397481100792673E-2</v>
      </c>
      <c r="K14" s="215">
        <f t="shared" si="6"/>
        <v>4.3338888606792469E-2</v>
      </c>
      <c r="L14" s="52">
        <f t="shared" si="7"/>
        <v>5.999083613361432E-2</v>
      </c>
      <c r="N14" s="40">
        <f t="shared" si="1"/>
        <v>3.6229179045811271</v>
      </c>
      <c r="O14" s="143">
        <f t="shared" si="2"/>
        <v>3.7073956205892151</v>
      </c>
      <c r="P14" s="52">
        <f t="shared" si="8"/>
        <v>2.3317590470727262E-2</v>
      </c>
      <c r="Q14" s="2"/>
    </row>
    <row r="15" spans="1:17" ht="20.100000000000001" customHeight="1" x14ac:dyDescent="0.25">
      <c r="A15" s="8" t="s">
        <v>171</v>
      </c>
      <c r="B15" s="19">
        <v>76222.960000000036</v>
      </c>
      <c r="C15" s="140">
        <v>78530.800000000017</v>
      </c>
      <c r="D15" s="214">
        <f t="shared" si="3"/>
        <v>4.8252155083747354E-2</v>
      </c>
      <c r="E15" s="215">
        <f t="shared" si="4"/>
        <v>4.5785625907471601E-2</v>
      </c>
      <c r="F15" s="52">
        <f t="shared" si="5"/>
        <v>3.0277491191630198E-2</v>
      </c>
      <c r="H15" s="19">
        <v>17428.189000000006</v>
      </c>
      <c r="I15" s="140">
        <v>18090.458000000006</v>
      </c>
      <c r="J15" s="214">
        <f t="shared" si="0"/>
        <v>3.9001739942561682E-2</v>
      </c>
      <c r="K15" s="215">
        <f t="shared" si="6"/>
        <v>3.9983704212916367E-2</v>
      </c>
      <c r="L15" s="52">
        <f t="shared" si="7"/>
        <v>3.7999874800531484E-2</v>
      </c>
      <c r="N15" s="40">
        <f t="shared" si="1"/>
        <v>2.2864749676475431</v>
      </c>
      <c r="O15" s="143">
        <f t="shared" si="2"/>
        <v>2.3036131046672139</v>
      </c>
      <c r="P15" s="52">
        <f t="shared" si="8"/>
        <v>7.4954404759145551E-3</v>
      </c>
      <c r="Q15" s="2"/>
    </row>
    <row r="16" spans="1:17" ht="20.100000000000001" customHeight="1" x14ac:dyDescent="0.25">
      <c r="A16" s="8" t="s">
        <v>168</v>
      </c>
      <c r="B16" s="19">
        <v>162945.51999999993</v>
      </c>
      <c r="C16" s="140">
        <v>153627.32999999996</v>
      </c>
      <c r="D16" s="214">
        <f t="shared" si="3"/>
        <v>0.10315097316139191</v>
      </c>
      <c r="E16" s="215">
        <f t="shared" si="4"/>
        <v>8.9568977529118327E-2</v>
      </c>
      <c r="F16" s="52">
        <f t="shared" si="5"/>
        <v>-5.7185923246002572E-2</v>
      </c>
      <c r="H16" s="19">
        <v>21771.455000000002</v>
      </c>
      <c r="I16" s="140">
        <v>17274.785</v>
      </c>
      <c r="J16" s="214">
        <f t="shared" si="0"/>
        <v>4.8721334504760308E-2</v>
      </c>
      <c r="K16" s="215">
        <f t="shared" si="6"/>
        <v>3.8180895905550002E-2</v>
      </c>
      <c r="L16" s="52">
        <f t="shared" si="7"/>
        <v>-0.20653970990914486</v>
      </c>
      <c r="N16" s="40">
        <f t="shared" si="1"/>
        <v>1.3361186610101348</v>
      </c>
      <c r="O16" s="143">
        <f t="shared" si="2"/>
        <v>1.124460406882031</v>
      </c>
      <c r="P16" s="52">
        <f t="shared" si="8"/>
        <v>-0.15841276699786944</v>
      </c>
      <c r="Q16" s="2"/>
    </row>
    <row r="17" spans="1:17" ht="20.100000000000001" customHeight="1" x14ac:dyDescent="0.25">
      <c r="A17" s="8" t="s">
        <v>176</v>
      </c>
      <c r="B17" s="19">
        <v>27936.660000000011</v>
      </c>
      <c r="C17" s="140">
        <v>74697.259999999995</v>
      </c>
      <c r="D17" s="214">
        <f t="shared" si="3"/>
        <v>1.7685013161938625E-2</v>
      </c>
      <c r="E17" s="215">
        <f t="shared" si="4"/>
        <v>4.3550566181334474E-2</v>
      </c>
      <c r="F17" s="52">
        <f t="shared" si="5"/>
        <v>1.6738078209778824</v>
      </c>
      <c r="H17" s="19">
        <v>6018.8410000000003</v>
      </c>
      <c r="I17" s="140">
        <v>16114.427</v>
      </c>
      <c r="J17" s="214">
        <f t="shared" si="0"/>
        <v>1.3469286535602054E-2</v>
      </c>
      <c r="K17" s="215">
        <f t="shared" si="6"/>
        <v>3.5616261497007598E-2</v>
      </c>
      <c r="L17" s="52">
        <f t="shared" si="7"/>
        <v>1.6773305691245206</v>
      </c>
      <c r="N17" s="40">
        <f t="shared" si="1"/>
        <v>2.1544597672019483</v>
      </c>
      <c r="O17" s="143">
        <f t="shared" si="2"/>
        <v>2.1572982730557992</v>
      </c>
      <c r="P17" s="52">
        <f t="shared" si="8"/>
        <v>1.3175023720853071E-3</v>
      </c>
      <c r="Q17" s="2"/>
    </row>
    <row r="18" spans="1:17" ht="20.100000000000001" customHeight="1" x14ac:dyDescent="0.25">
      <c r="A18" s="8" t="s">
        <v>170</v>
      </c>
      <c r="B18" s="19">
        <v>51536.63</v>
      </c>
      <c r="C18" s="140">
        <v>44969.829999999987</v>
      </c>
      <c r="D18" s="214">
        <f t="shared" si="3"/>
        <v>3.2624729651717872E-2</v>
      </c>
      <c r="E18" s="215">
        <f t="shared" si="4"/>
        <v>2.6218653235451472E-2</v>
      </c>
      <c r="F18" s="52">
        <f t="shared" si="5"/>
        <v>-0.12742005055433409</v>
      </c>
      <c r="H18" s="19">
        <v>17975.783999999992</v>
      </c>
      <c r="I18" s="140">
        <v>15652.118999999992</v>
      </c>
      <c r="J18" s="214">
        <f t="shared" si="0"/>
        <v>4.0227177524392276E-2</v>
      </c>
      <c r="K18" s="215">
        <f t="shared" si="6"/>
        <v>3.4594463910276221E-2</v>
      </c>
      <c r="L18" s="52">
        <f t="shared" si="7"/>
        <v>-0.12926640640541753</v>
      </c>
      <c r="N18" s="40">
        <f t="shared" si="1"/>
        <v>3.4879626393887211</v>
      </c>
      <c r="O18" s="143">
        <f t="shared" si="2"/>
        <v>3.4805822036685474</v>
      </c>
      <c r="P18" s="52">
        <f t="shared" si="8"/>
        <v>-2.1159732724279155E-3</v>
      </c>
      <c r="Q18" s="2"/>
    </row>
    <row r="19" spans="1:17" ht="20.100000000000001" customHeight="1" x14ac:dyDescent="0.25">
      <c r="A19" s="8" t="s">
        <v>173</v>
      </c>
      <c r="B19" s="19">
        <v>50911.119999999988</v>
      </c>
      <c r="C19" s="140">
        <v>164353.65000000002</v>
      </c>
      <c r="D19" s="214">
        <f t="shared" si="3"/>
        <v>3.2228757027111907E-2</v>
      </c>
      <c r="E19" s="215">
        <f t="shared" si="4"/>
        <v>9.5822718416564187E-2</v>
      </c>
      <c r="F19" s="52">
        <f t="shared" si="5"/>
        <v>2.2282465991712628</v>
      </c>
      <c r="H19" s="19">
        <v>10525.522000000004</v>
      </c>
      <c r="I19" s="140">
        <v>14825.207000000002</v>
      </c>
      <c r="J19" s="214">
        <f t="shared" si="0"/>
        <v>2.3554579985545932E-2</v>
      </c>
      <c r="K19" s="215">
        <f t="shared" si="6"/>
        <v>3.2766815057045935E-2</v>
      </c>
      <c r="L19" s="52">
        <f t="shared" si="7"/>
        <v>0.40850088005136426</v>
      </c>
      <c r="N19" s="40">
        <f t="shared" si="1"/>
        <v>2.0674308481133408</v>
      </c>
      <c r="O19" s="143">
        <f t="shared" si="2"/>
        <v>0.90203089496339151</v>
      </c>
      <c r="P19" s="52">
        <f t="shared" si="8"/>
        <v>-0.56369476841919486</v>
      </c>
      <c r="Q19" s="2"/>
    </row>
    <row r="20" spans="1:17" ht="20.100000000000001" customHeight="1" x14ac:dyDescent="0.25">
      <c r="A20" s="8" t="s">
        <v>172</v>
      </c>
      <c r="B20" s="19">
        <v>51112.869999999995</v>
      </c>
      <c r="C20" s="140">
        <v>51207.220000000008</v>
      </c>
      <c r="D20" s="214">
        <f t="shared" si="3"/>
        <v>3.2356472774285022E-2</v>
      </c>
      <c r="E20" s="215">
        <f t="shared" si="4"/>
        <v>2.985522392082594E-2</v>
      </c>
      <c r="F20" s="52">
        <f t="shared" si="5"/>
        <v>1.8459147373257089E-3</v>
      </c>
      <c r="H20" s="19">
        <v>12734.659999999998</v>
      </c>
      <c r="I20" s="140">
        <v>12932.360999999997</v>
      </c>
      <c r="J20" s="214">
        <f t="shared" si="0"/>
        <v>2.8498307975483989E-2</v>
      </c>
      <c r="K20" s="215">
        <f t="shared" si="6"/>
        <v>2.8583228627968128E-2</v>
      </c>
      <c r="L20" s="52">
        <f t="shared" si="7"/>
        <v>1.5524639055930755E-2</v>
      </c>
      <c r="N20" s="40">
        <f t="shared" si="1"/>
        <v>2.4914781736967613</v>
      </c>
      <c r="O20" s="143">
        <f t="shared" si="2"/>
        <v>2.5254956234687209</v>
      </c>
      <c r="P20" s="52">
        <f t="shared" si="8"/>
        <v>1.3653521082822024E-2</v>
      </c>
      <c r="Q20" s="2"/>
    </row>
    <row r="21" spans="1:17" ht="20.100000000000001" customHeight="1" x14ac:dyDescent="0.25">
      <c r="A21" s="8" t="s">
        <v>174</v>
      </c>
      <c r="B21" s="19">
        <v>19682.270000000011</v>
      </c>
      <c r="C21" s="140">
        <v>20610.19999999999</v>
      </c>
      <c r="D21" s="214">
        <f t="shared" si="3"/>
        <v>1.2459657095974601E-2</v>
      </c>
      <c r="E21" s="215">
        <f t="shared" si="4"/>
        <v>1.2016315981476957E-2</v>
      </c>
      <c r="F21" s="52">
        <f t="shared" si="5"/>
        <v>4.7145476614230873E-2</v>
      </c>
      <c r="H21" s="19">
        <v>7731.5789999999988</v>
      </c>
      <c r="I21" s="140">
        <v>8614.3179999999993</v>
      </c>
      <c r="J21" s="214">
        <f t="shared" si="0"/>
        <v>1.7302143871825753E-2</v>
      </c>
      <c r="K21" s="215">
        <f t="shared" si="6"/>
        <v>1.9039448471011688E-2</v>
      </c>
      <c r="L21" s="52">
        <f t="shared" si="7"/>
        <v>0.11417318506349099</v>
      </c>
      <c r="N21" s="40">
        <f t="shared" si="1"/>
        <v>3.9281947661524788</v>
      </c>
      <c r="O21" s="143">
        <f t="shared" si="2"/>
        <v>4.1796382373776106</v>
      </c>
      <c r="P21" s="52">
        <f t="shared" si="8"/>
        <v>6.4009929800759716E-2</v>
      </c>
      <c r="Q21" s="2"/>
    </row>
    <row r="22" spans="1:17" ht="20.100000000000001" customHeight="1" x14ac:dyDescent="0.25">
      <c r="A22" s="8" t="s">
        <v>179</v>
      </c>
      <c r="B22" s="19">
        <v>24052.279999999995</v>
      </c>
      <c r="C22" s="140">
        <v>32560.47</v>
      </c>
      <c r="D22" s="214">
        <f t="shared" si="3"/>
        <v>1.5226046648906236E-2</v>
      </c>
      <c r="E22" s="215">
        <f t="shared" si="4"/>
        <v>1.8983653532008482E-2</v>
      </c>
      <c r="F22" s="52">
        <f t="shared" si="5"/>
        <v>0.35373735878677648</v>
      </c>
      <c r="H22" s="19">
        <v>5677.1940000000013</v>
      </c>
      <c r="I22" s="140">
        <v>7152.9749999999976</v>
      </c>
      <c r="J22" s="214">
        <f t="shared" si="0"/>
        <v>1.2704730479539298E-2</v>
      </c>
      <c r="K22" s="215">
        <f t="shared" si="6"/>
        <v>1.5809574121472506E-2</v>
      </c>
      <c r="L22" s="52">
        <f t="shared" si="7"/>
        <v>0.25994901706723356</v>
      </c>
      <c r="N22" s="40">
        <f t="shared" si="1"/>
        <v>2.3603558581556521</v>
      </c>
      <c r="O22" s="143">
        <f t="shared" si="2"/>
        <v>2.1968279327663258</v>
      </c>
      <c r="P22" s="52">
        <f t="shared" si="8"/>
        <v>-6.9281047103255278E-2</v>
      </c>
      <c r="Q22" s="2"/>
    </row>
    <row r="23" spans="1:17" ht="20.100000000000001" customHeight="1" x14ac:dyDescent="0.25">
      <c r="A23" s="8" t="s">
        <v>178</v>
      </c>
      <c r="B23" s="19">
        <v>22878.89000000001</v>
      </c>
      <c r="C23" s="140">
        <v>24929.020000000015</v>
      </c>
      <c r="D23" s="214">
        <f t="shared" si="3"/>
        <v>1.4483244266871772E-2</v>
      </c>
      <c r="E23" s="215">
        <f t="shared" si="4"/>
        <v>1.453430735405571E-2</v>
      </c>
      <c r="F23" s="52">
        <f t="shared" si="5"/>
        <v>8.9607931154002826E-2</v>
      </c>
      <c r="H23" s="19">
        <v>5806.0150000000003</v>
      </c>
      <c r="I23" s="140">
        <v>6167.9300000000012</v>
      </c>
      <c r="J23" s="214">
        <f t="shared" si="0"/>
        <v>1.2993013051018222E-2</v>
      </c>
      <c r="K23" s="215">
        <f t="shared" si="6"/>
        <v>1.3632418191179749E-2</v>
      </c>
      <c r="L23" s="52">
        <f t="shared" si="7"/>
        <v>6.2334492763108748E-2</v>
      </c>
      <c r="N23" s="40">
        <f t="shared" si="1"/>
        <v>2.537717083302554</v>
      </c>
      <c r="O23" s="143">
        <f t="shared" si="2"/>
        <v>2.474196739382454</v>
      </c>
      <c r="P23" s="52">
        <f t="shared" si="8"/>
        <v>-2.5030506488704161E-2</v>
      </c>
      <c r="Q23" s="2"/>
    </row>
    <row r="24" spans="1:17" ht="20.100000000000001" customHeight="1" x14ac:dyDescent="0.25">
      <c r="A24" s="8" t="s">
        <v>175</v>
      </c>
      <c r="B24" s="19">
        <v>20819.709999999992</v>
      </c>
      <c r="C24" s="140">
        <v>18855.359999999982</v>
      </c>
      <c r="D24" s="214">
        <f t="shared" si="3"/>
        <v>1.3179701702986144E-2</v>
      </c>
      <c r="E24" s="215">
        <f t="shared" si="4"/>
        <v>1.0993195781918721E-2</v>
      </c>
      <c r="F24" s="52">
        <f t="shared" si="5"/>
        <v>-9.4350497677441719E-2</v>
      </c>
      <c r="H24" s="19">
        <v>6165.6879999999992</v>
      </c>
      <c r="I24" s="140">
        <v>6139.0649999999987</v>
      </c>
      <c r="J24" s="214">
        <f t="shared" si="0"/>
        <v>1.3797908660674563E-2</v>
      </c>
      <c r="K24" s="215">
        <f t="shared" si="6"/>
        <v>1.3568620490640275E-2</v>
      </c>
      <c r="L24" s="52">
        <f t="shared" si="7"/>
        <v>-4.3179285101679656E-3</v>
      </c>
      <c r="N24" s="40">
        <f t="shared" si="1"/>
        <v>2.9614668023714072</v>
      </c>
      <c r="O24" s="143">
        <f t="shared" si="2"/>
        <v>3.2558726006822485</v>
      </c>
      <c r="P24" s="52">
        <f t="shared" si="8"/>
        <v>9.9412155515332654E-2</v>
      </c>
      <c r="Q24" s="2"/>
    </row>
    <row r="25" spans="1:17" ht="20.100000000000001" customHeight="1" x14ac:dyDescent="0.25">
      <c r="A25" s="8" t="s">
        <v>177</v>
      </c>
      <c r="B25" s="19">
        <v>2387.77</v>
      </c>
      <c r="C25" s="140">
        <v>2351.6199999999994</v>
      </c>
      <c r="D25" s="214">
        <f t="shared" si="3"/>
        <v>1.5115530588725413E-3</v>
      </c>
      <c r="E25" s="215">
        <f t="shared" si="4"/>
        <v>1.3710594263209889E-3</v>
      </c>
      <c r="F25" s="52">
        <f t="shared" si="5"/>
        <v>-1.5139649128685153E-2</v>
      </c>
      <c r="H25" s="19">
        <v>5833.6789999999992</v>
      </c>
      <c r="I25" s="140">
        <v>5970.5789999999988</v>
      </c>
      <c r="J25" s="214">
        <f t="shared" si="0"/>
        <v>1.3054921040068087E-2</v>
      </c>
      <c r="K25" s="215">
        <f t="shared" si="6"/>
        <v>1.3196231113432832E-2</v>
      </c>
      <c r="L25" s="52">
        <f t="shared" si="7"/>
        <v>2.3467180830484442E-2</v>
      </c>
      <c r="N25" s="40">
        <f t="shared" si="1"/>
        <v>24.431494658195717</v>
      </c>
      <c r="O25" s="143">
        <f t="shared" si="2"/>
        <v>25.389216795230524</v>
      </c>
      <c r="P25" s="52">
        <f t="shared" si="8"/>
        <v>3.9200308881369744E-2</v>
      </c>
      <c r="Q25" s="2"/>
    </row>
    <row r="26" spans="1:17" ht="20.100000000000001" customHeight="1" x14ac:dyDescent="0.25">
      <c r="A26" s="8" t="s">
        <v>181</v>
      </c>
      <c r="B26" s="19">
        <v>12438.130000000001</v>
      </c>
      <c r="C26" s="140">
        <v>13326.139999999998</v>
      </c>
      <c r="D26" s="214">
        <f t="shared" si="3"/>
        <v>7.8738293253346522E-3</v>
      </c>
      <c r="E26" s="215">
        <f t="shared" si="4"/>
        <v>7.7695077705892896E-3</v>
      </c>
      <c r="F26" s="52">
        <f t="shared" si="5"/>
        <v>7.1394172596684263E-2</v>
      </c>
      <c r="H26" s="19">
        <v>4446.3399999999983</v>
      </c>
      <c r="I26" s="140">
        <v>4681.6900000000005</v>
      </c>
      <c r="J26" s="214">
        <f t="shared" si="0"/>
        <v>9.9502591104680804E-3</v>
      </c>
      <c r="K26" s="215">
        <f t="shared" si="6"/>
        <v>1.0347516252853763E-2</v>
      </c>
      <c r="L26" s="52">
        <f t="shared" si="7"/>
        <v>5.293117485392531E-2</v>
      </c>
      <c r="N26" s="40">
        <f t="shared" si="1"/>
        <v>3.5747656601112854</v>
      </c>
      <c r="O26" s="143">
        <f t="shared" si="2"/>
        <v>3.5131628513583091</v>
      </c>
      <c r="P26" s="52">
        <f t="shared" si="8"/>
        <v>-1.7232684491844022E-2</v>
      </c>
      <c r="Q26" s="2"/>
    </row>
    <row r="27" spans="1:17" ht="20.100000000000001" customHeight="1" x14ac:dyDescent="0.25">
      <c r="A27" s="8" t="s">
        <v>180</v>
      </c>
      <c r="B27" s="19">
        <v>10053.230000000003</v>
      </c>
      <c r="C27" s="140">
        <v>10092.329999999998</v>
      </c>
      <c r="D27" s="214">
        <f t="shared" si="3"/>
        <v>6.3640930902261125E-3</v>
      </c>
      <c r="E27" s="215">
        <f t="shared" si="4"/>
        <v>5.8841072027122181E-3</v>
      </c>
      <c r="F27" s="52">
        <f t="shared" si="5"/>
        <v>3.8892972706279371E-3</v>
      </c>
      <c r="H27" s="19">
        <v>4563.0389999999998</v>
      </c>
      <c r="I27" s="140">
        <v>3782.4919999999993</v>
      </c>
      <c r="J27" s="214">
        <f t="shared" si="0"/>
        <v>1.0211414417514445E-2</v>
      </c>
      <c r="K27" s="215">
        <f t="shared" si="6"/>
        <v>8.3601001873873163E-3</v>
      </c>
      <c r="L27" s="52">
        <f t="shared" si="7"/>
        <v>-0.17105858617469641</v>
      </c>
      <c r="N27" s="40">
        <f t="shared" si="1"/>
        <v>4.5388785494811099</v>
      </c>
      <c r="O27" s="143">
        <f t="shared" si="2"/>
        <v>3.7478877523822547</v>
      </c>
      <c r="P27" s="52">
        <f t="shared" si="8"/>
        <v>-0.17427009523955697</v>
      </c>
      <c r="Q27" s="2"/>
    </row>
    <row r="28" spans="1:17" ht="20.100000000000001" customHeight="1" x14ac:dyDescent="0.25">
      <c r="A28" s="8" t="s">
        <v>185</v>
      </c>
      <c r="B28" s="19">
        <v>8806.4300000000057</v>
      </c>
      <c r="C28" s="140">
        <v>10406.330000000005</v>
      </c>
      <c r="D28" s="214">
        <f t="shared" si="3"/>
        <v>5.5748192682908834E-3</v>
      </c>
      <c r="E28" s="215">
        <f t="shared" si="4"/>
        <v>6.0671778773385612E-3</v>
      </c>
      <c r="F28" s="52">
        <f t="shared" si="5"/>
        <v>0.18167407224039692</v>
      </c>
      <c r="H28" s="19">
        <v>2911.9360000000006</v>
      </c>
      <c r="I28" s="140">
        <v>3488.038</v>
      </c>
      <c r="J28" s="214">
        <f t="shared" si="0"/>
        <v>6.516487203655141E-3</v>
      </c>
      <c r="K28" s="215">
        <f t="shared" si="6"/>
        <v>7.709295125386673E-3</v>
      </c>
      <c r="L28" s="52">
        <f t="shared" si="7"/>
        <v>0.19784157344117428</v>
      </c>
      <c r="N28" s="40">
        <f t="shared" si="1"/>
        <v>3.306602107778065</v>
      </c>
      <c r="O28" s="143">
        <f t="shared" si="2"/>
        <v>3.3518425804294099</v>
      </c>
      <c r="P28" s="52">
        <f t="shared" si="8"/>
        <v>1.3681861674534862E-2</v>
      </c>
      <c r="Q28" s="2"/>
    </row>
    <row r="29" spans="1:17" ht="20.100000000000001" customHeight="1" x14ac:dyDescent="0.25">
      <c r="A29" s="8" t="s">
        <v>183</v>
      </c>
      <c r="B29" s="19">
        <v>9980.239999999998</v>
      </c>
      <c r="C29" s="140">
        <v>9263.2000000000007</v>
      </c>
      <c r="D29" s="214">
        <f t="shared" si="3"/>
        <v>6.317887526973741E-3</v>
      </c>
      <c r="E29" s="215">
        <f t="shared" si="4"/>
        <v>5.4007015070022318E-3</v>
      </c>
      <c r="F29" s="52">
        <f t="shared" si="5"/>
        <v>-7.1845967632040653E-2</v>
      </c>
      <c r="H29" s="19">
        <v>3994.9690000000014</v>
      </c>
      <c r="I29" s="140">
        <v>3416.4070000000011</v>
      </c>
      <c r="J29" s="214">
        <f t="shared" si="0"/>
        <v>8.9401567779988905E-3</v>
      </c>
      <c r="K29" s="215">
        <f t="shared" si="6"/>
        <v>7.5509756004484225E-3</v>
      </c>
      <c r="L29" s="52">
        <f t="shared" si="7"/>
        <v>-0.14482265068890401</v>
      </c>
      <c r="N29" s="40">
        <f t="shared" si="1"/>
        <v>4.0028786882880594</v>
      </c>
      <c r="O29" s="143">
        <f t="shared" si="2"/>
        <v>3.6881498834096216</v>
      </c>
      <c r="P29" s="52">
        <f t="shared" si="8"/>
        <v>-7.8625616559226827E-2</v>
      </c>
      <c r="Q29" s="2"/>
    </row>
    <row r="30" spans="1:17" ht="20.100000000000001" customHeight="1" x14ac:dyDescent="0.25">
      <c r="A30" s="8" t="s">
        <v>182</v>
      </c>
      <c r="B30" s="19">
        <v>52981.799999999981</v>
      </c>
      <c r="C30" s="140">
        <v>43012.949999999983</v>
      </c>
      <c r="D30" s="214">
        <f t="shared" si="3"/>
        <v>3.3539579546846297E-2</v>
      </c>
      <c r="E30" s="215">
        <f t="shared" si="4"/>
        <v>2.507773813429609E-2</v>
      </c>
      <c r="F30" s="52">
        <f t="shared" si="5"/>
        <v>-0.18815612153607469</v>
      </c>
      <c r="H30" s="19">
        <v>4085.0510000000004</v>
      </c>
      <c r="I30" s="140">
        <v>3355.1899999999996</v>
      </c>
      <c r="J30" s="214">
        <f t="shared" si="0"/>
        <v>9.1417471289817614E-3</v>
      </c>
      <c r="K30" s="215">
        <f t="shared" si="6"/>
        <v>7.4156731984416765E-3</v>
      </c>
      <c r="L30" s="52">
        <f t="shared" si="7"/>
        <v>-0.17866631285631457</v>
      </c>
      <c r="N30" s="40">
        <f t="shared" si="1"/>
        <v>0.77102910810882264</v>
      </c>
      <c r="O30" s="143">
        <f t="shared" si="2"/>
        <v>0.78004182461328542</v>
      </c>
      <c r="P30" s="52">
        <f t="shared" si="8"/>
        <v>1.1689203960884355E-2</v>
      </c>
      <c r="Q30" s="2"/>
    </row>
    <row r="31" spans="1:17" ht="20.100000000000001" customHeight="1" x14ac:dyDescent="0.25">
      <c r="A31" s="8" t="s">
        <v>186</v>
      </c>
      <c r="B31" s="19">
        <v>5821.9699999999966</v>
      </c>
      <c r="C31" s="140">
        <v>6416.2800000000034</v>
      </c>
      <c r="D31" s="214">
        <f t="shared" si="3"/>
        <v>3.6855377872090545E-3</v>
      </c>
      <c r="E31" s="215">
        <f t="shared" si="4"/>
        <v>3.740868497425112E-3</v>
      </c>
      <c r="F31" s="52">
        <f t="shared" si="5"/>
        <v>0.10208056723068087</v>
      </c>
      <c r="H31" s="19">
        <v>2011.7970000000005</v>
      </c>
      <c r="I31" s="140">
        <v>2973.4819999999991</v>
      </c>
      <c r="J31" s="214">
        <f t="shared" si="0"/>
        <v>4.5021076723017958E-3</v>
      </c>
      <c r="K31" s="215">
        <f t="shared" si="6"/>
        <v>6.5720185066862821E-3</v>
      </c>
      <c r="L31" s="52">
        <f t="shared" si="7"/>
        <v>0.47802288203034321</v>
      </c>
      <c r="N31" s="40">
        <f t="shared" si="1"/>
        <v>3.4555262222237522</v>
      </c>
      <c r="O31" s="143">
        <f t="shared" si="2"/>
        <v>4.6342771824172226</v>
      </c>
      <c r="P31" s="52">
        <f t="shared" si="8"/>
        <v>0.34112053689898003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146694.30999999982</v>
      </c>
      <c r="C32" s="140">
        <f>C33-SUM(C7:C31)</f>
        <v>146157.77999999933</v>
      </c>
      <c r="D32" s="214">
        <f t="shared" si="3"/>
        <v>9.286331304928723E-2</v>
      </c>
      <c r="E32" s="215">
        <f t="shared" si="4"/>
        <v>8.521402352384673E-2</v>
      </c>
      <c r="F32" s="52">
        <f t="shared" si="5"/>
        <v>-3.6574697409905961E-3</v>
      </c>
      <c r="H32" s="19">
        <f>H33-SUM(H7:H31)</f>
        <v>37354.508999999962</v>
      </c>
      <c r="I32" s="140">
        <f>I33-SUM(I7:I31)</f>
        <v>38282.357000000018</v>
      </c>
      <c r="J32" s="214">
        <f t="shared" si="0"/>
        <v>8.3593931974233121E-2</v>
      </c>
      <c r="K32" s="215">
        <f t="shared" si="6"/>
        <v>8.4612033529569489E-2</v>
      </c>
      <c r="L32" s="52">
        <f t="shared" si="7"/>
        <v>2.4838982624562331E-2</v>
      </c>
      <c r="N32" s="40">
        <f t="shared" si="1"/>
        <v>2.5464183989140414</v>
      </c>
      <c r="O32" s="143">
        <f t="shared" si="2"/>
        <v>2.6192486640122881</v>
      </c>
      <c r="P32" s="52">
        <f t="shared" si="8"/>
        <v>2.8601059876611875E-2</v>
      </c>
      <c r="Q32" s="2"/>
    </row>
    <row r="33" spans="1:17" ht="26.25" customHeight="1" thickBot="1" x14ac:dyDescent="0.3">
      <c r="A33" s="35" t="s">
        <v>18</v>
      </c>
      <c r="B33" s="36">
        <v>1579679.9099999995</v>
      </c>
      <c r="C33" s="148">
        <v>1715184.5899999992</v>
      </c>
      <c r="D33" s="251">
        <f>SUM(D7:D32)</f>
        <v>1</v>
      </c>
      <c r="E33" s="252">
        <f>SUM(E7:E32)</f>
        <v>1</v>
      </c>
      <c r="F33" s="57">
        <f t="shared" si="5"/>
        <v>8.5779833713274065E-2</v>
      </c>
      <c r="G33" s="56"/>
      <c r="H33" s="36">
        <v>446856.70500000007</v>
      </c>
      <c r="I33" s="148">
        <v>452445.77399999998</v>
      </c>
      <c r="J33" s="251">
        <f>SUM(J7:J32)</f>
        <v>1</v>
      </c>
      <c r="K33" s="252">
        <f>SUM(K7:K32)</f>
        <v>1.0000000000000002</v>
      </c>
      <c r="L33" s="57">
        <f t="shared" si="7"/>
        <v>1.25075196085508E-2</v>
      </c>
      <c r="M33" s="56"/>
      <c r="N33" s="37">
        <f t="shared" si="1"/>
        <v>2.8287800722869245</v>
      </c>
      <c r="O33" s="150">
        <f t="shared" si="2"/>
        <v>2.63788385598777</v>
      </c>
      <c r="P33" s="57">
        <f t="shared" si="8"/>
        <v>-6.7483583531053618E-2</v>
      </c>
      <c r="Q33" s="2"/>
    </row>
    <row r="35" spans="1:17" ht="15.75" thickBot="1" x14ac:dyDescent="0.3">
      <c r="L35" s="10"/>
    </row>
    <row r="36" spans="1:17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1"/>
      <c r="L36" s="130" t="s">
        <v>0</v>
      </c>
      <c r="N36" s="350" t="s">
        <v>22</v>
      </c>
      <c r="O36" s="351"/>
      <c r="P36" s="130" t="s">
        <v>0</v>
      </c>
    </row>
    <row r="37" spans="1:17" x14ac:dyDescent="0.25">
      <c r="A37" s="365"/>
      <c r="B37" s="359" t="str">
        <f>B5</f>
        <v>jan-jun</v>
      </c>
      <c r="C37" s="353"/>
      <c r="D37" s="359" t="str">
        <f>B37</f>
        <v>jan-jun</v>
      </c>
      <c r="E37" s="353"/>
      <c r="F37" s="131" t="str">
        <f>F5</f>
        <v>2024 / 2023</v>
      </c>
      <c r="H37" s="348" t="str">
        <f>B37</f>
        <v>jan-jun</v>
      </c>
      <c r="I37" s="353"/>
      <c r="J37" s="359" t="str">
        <f>H37</f>
        <v>jan-jun</v>
      </c>
      <c r="K37" s="353"/>
      <c r="L37" s="131" t="str">
        <f>F37</f>
        <v>2024 / 2023</v>
      </c>
      <c r="N37" s="348" t="str">
        <f>B37</f>
        <v>jan-jun</v>
      </c>
      <c r="O37" s="349"/>
      <c r="P37" s="131" t="str">
        <f>L37</f>
        <v>2024 / 2023</v>
      </c>
    </row>
    <row r="38" spans="1:17" ht="19.5" customHeight="1" thickBot="1" x14ac:dyDescent="0.3">
      <c r="A38" s="366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161</v>
      </c>
      <c r="B39" s="19">
        <v>180594.8900000001</v>
      </c>
      <c r="C39" s="147">
        <v>175151.24999999985</v>
      </c>
      <c r="D39" s="247">
        <f t="shared" ref="D39:D61" si="9">B39/$B$62</f>
        <v>0.25456831969723842</v>
      </c>
      <c r="E39" s="246">
        <f t="shared" ref="E39:E61" si="10">C39/$C$62</f>
        <v>0.21068599182113537</v>
      </c>
      <c r="F39" s="52">
        <f>(C39-B39)/B39</f>
        <v>-3.014282408544474E-2</v>
      </c>
      <c r="H39" s="39">
        <v>51859.980000000025</v>
      </c>
      <c r="I39" s="147">
        <v>53424.15699999997</v>
      </c>
      <c r="J39" s="250">
        <f t="shared" ref="J39:J62" si="11">H39/$H$62</f>
        <v>0.26641754031292969</v>
      </c>
      <c r="K39" s="246">
        <f t="shared" ref="K39:K62" si="12">I39/$I$62</f>
        <v>0.2607250241677731</v>
      </c>
      <c r="L39" s="52">
        <f>(I39-H39)/H39</f>
        <v>3.0161542677030428E-2</v>
      </c>
      <c r="N39" s="40">
        <f t="shared" ref="N39:N62" si="13">(H39/B39)*10</f>
        <v>2.8716194572282743</v>
      </c>
      <c r="O39" s="149">
        <f t="shared" ref="O39:O62" si="14">(I39/C39)*10</f>
        <v>3.0501727506940441</v>
      </c>
      <c r="P39" s="52">
        <f>(O39-N39)/N39</f>
        <v>6.2178605530870693E-2</v>
      </c>
    </row>
    <row r="40" spans="1:17" ht="20.100000000000001" customHeight="1" x14ac:dyDescent="0.25">
      <c r="A40" s="38" t="s">
        <v>165</v>
      </c>
      <c r="B40" s="19">
        <v>109955.03000000012</v>
      </c>
      <c r="C40" s="140">
        <v>118862.11999999995</v>
      </c>
      <c r="D40" s="247">
        <f t="shared" si="9"/>
        <v>0.15499368353866189</v>
      </c>
      <c r="E40" s="215">
        <f t="shared" si="10"/>
        <v>0.14297690505870109</v>
      </c>
      <c r="F40" s="52">
        <f t="shared" ref="F40:F62" si="15">(C40-B40)/B40</f>
        <v>8.1006662451002256E-2</v>
      </c>
      <c r="H40" s="19">
        <v>24913.231000000007</v>
      </c>
      <c r="I40" s="140">
        <v>26129.672000000002</v>
      </c>
      <c r="J40" s="247">
        <f t="shared" si="11"/>
        <v>0.12798542776660979</v>
      </c>
      <c r="K40" s="215">
        <f t="shared" si="12"/>
        <v>0.12752020333602995</v>
      </c>
      <c r="L40" s="52">
        <f t="shared" ref="L40:L62" si="16">(I40-H40)/H40</f>
        <v>4.8827107170482824E-2</v>
      </c>
      <c r="N40" s="40">
        <f t="shared" si="13"/>
        <v>2.2657654679372086</v>
      </c>
      <c r="O40" s="143">
        <f t="shared" si="14"/>
        <v>2.1983178492862159</v>
      </c>
      <c r="P40" s="52">
        <f t="shared" ref="P40:P62" si="17">(O40-N40)/N40</f>
        <v>-2.976813779071236E-2</v>
      </c>
    </row>
    <row r="41" spans="1:17" ht="20.100000000000001" customHeight="1" x14ac:dyDescent="0.25">
      <c r="A41" s="38" t="s">
        <v>167</v>
      </c>
      <c r="B41" s="19">
        <v>69308.729999999981</v>
      </c>
      <c r="C41" s="140">
        <v>61085.979999999996</v>
      </c>
      <c r="D41" s="247">
        <f t="shared" si="9"/>
        <v>9.769826231766339E-2</v>
      </c>
      <c r="E41" s="215">
        <f t="shared" si="10"/>
        <v>7.3479123230157067E-2</v>
      </c>
      <c r="F41" s="52">
        <f t="shared" si="15"/>
        <v>-0.11863945566453155</v>
      </c>
      <c r="H41" s="19">
        <v>22143.626000000007</v>
      </c>
      <c r="I41" s="140">
        <v>21000.713999999996</v>
      </c>
      <c r="J41" s="247">
        <f t="shared" si="11"/>
        <v>0.11375728206083838</v>
      </c>
      <c r="K41" s="215">
        <f t="shared" si="12"/>
        <v>0.10248943497958223</v>
      </c>
      <c r="L41" s="52">
        <f t="shared" si="16"/>
        <v>-5.1613588488173108E-2</v>
      </c>
      <c r="N41" s="40">
        <f t="shared" si="13"/>
        <v>3.1949259494438884</v>
      </c>
      <c r="O41" s="143">
        <f t="shared" si="14"/>
        <v>3.4378942598612641</v>
      </c>
      <c r="P41" s="52">
        <f t="shared" si="17"/>
        <v>7.6048182105650036E-2</v>
      </c>
    </row>
    <row r="42" spans="1:17" ht="20.100000000000001" customHeight="1" x14ac:dyDescent="0.25">
      <c r="A42" s="38" t="s">
        <v>169</v>
      </c>
      <c r="B42" s="19">
        <v>51060.340000000004</v>
      </c>
      <c r="C42" s="140">
        <v>52890.219999999965</v>
      </c>
      <c r="D42" s="247">
        <f t="shared" si="9"/>
        <v>7.1975153654511959E-2</v>
      </c>
      <c r="E42" s="215">
        <f t="shared" si="10"/>
        <v>6.3620604810631115E-2</v>
      </c>
      <c r="F42" s="52">
        <f t="shared" si="15"/>
        <v>3.583759920125798E-2</v>
      </c>
      <c r="H42" s="19">
        <v>18498.741999999991</v>
      </c>
      <c r="I42" s="140">
        <v>19608.496999999999</v>
      </c>
      <c r="J42" s="247">
        <f t="shared" si="11"/>
        <v>9.5032611707977541E-2</v>
      </c>
      <c r="K42" s="215">
        <f t="shared" si="12"/>
        <v>9.5695021527783933E-2</v>
      </c>
      <c r="L42" s="52">
        <f t="shared" si="16"/>
        <v>5.999083613361432E-2</v>
      </c>
      <c r="N42" s="40">
        <f t="shared" si="13"/>
        <v>3.6229179045811271</v>
      </c>
      <c r="O42" s="143">
        <f t="shared" si="14"/>
        <v>3.7073956205892151</v>
      </c>
      <c r="P42" s="52">
        <f t="shared" si="17"/>
        <v>2.3317590470727262E-2</v>
      </c>
    </row>
    <row r="43" spans="1:17" ht="20.100000000000001" customHeight="1" x14ac:dyDescent="0.25">
      <c r="A43" s="38" t="s">
        <v>171</v>
      </c>
      <c r="B43" s="19">
        <v>76222.960000000036</v>
      </c>
      <c r="C43" s="140">
        <v>78530.800000000017</v>
      </c>
      <c r="D43" s="247">
        <f t="shared" si="9"/>
        <v>0.10744462841418057</v>
      </c>
      <c r="E43" s="215">
        <f t="shared" si="10"/>
        <v>9.4463153911303707E-2</v>
      </c>
      <c r="F43" s="52">
        <f t="shared" si="15"/>
        <v>3.0277491191630198E-2</v>
      </c>
      <c r="H43" s="19">
        <v>17428.189000000006</v>
      </c>
      <c r="I43" s="140">
        <v>18090.458000000006</v>
      </c>
      <c r="J43" s="247">
        <f t="shared" si="11"/>
        <v>8.9532916238858118E-2</v>
      </c>
      <c r="K43" s="215">
        <f t="shared" si="12"/>
        <v>8.828656106367927E-2</v>
      </c>
      <c r="L43" s="52">
        <f t="shared" si="16"/>
        <v>3.7999874800531484E-2</v>
      </c>
      <c r="N43" s="40">
        <f t="shared" si="13"/>
        <v>2.2864749676475431</v>
      </c>
      <c r="O43" s="143">
        <f t="shared" si="14"/>
        <v>2.3036131046672139</v>
      </c>
      <c r="P43" s="52">
        <f t="shared" si="17"/>
        <v>7.4954404759145551E-3</v>
      </c>
    </row>
    <row r="44" spans="1:17" ht="20.100000000000001" customHeight="1" x14ac:dyDescent="0.25">
      <c r="A44" s="38" t="s">
        <v>173</v>
      </c>
      <c r="B44" s="19">
        <v>50911.119999999988</v>
      </c>
      <c r="C44" s="140">
        <v>164353.65000000002</v>
      </c>
      <c r="D44" s="247">
        <f t="shared" si="9"/>
        <v>7.1764811686003183E-2</v>
      </c>
      <c r="E44" s="215">
        <f t="shared" si="10"/>
        <v>0.19769777126725488</v>
      </c>
      <c r="F44" s="52">
        <f t="shared" si="15"/>
        <v>2.2282465991712628</v>
      </c>
      <c r="H44" s="19">
        <v>10525.522000000004</v>
      </c>
      <c r="I44" s="140">
        <v>14825.207000000002</v>
      </c>
      <c r="J44" s="247">
        <f t="shared" si="11"/>
        <v>5.4072209085881409E-2</v>
      </c>
      <c r="K44" s="215">
        <f t="shared" si="12"/>
        <v>7.23512109581297E-2</v>
      </c>
      <c r="L44" s="52">
        <f t="shared" si="16"/>
        <v>0.40850088005136426</v>
      </c>
      <c r="N44" s="40">
        <f t="shared" si="13"/>
        <v>2.0674308481133408</v>
      </c>
      <c r="O44" s="143">
        <f t="shared" si="14"/>
        <v>0.90203089496339151</v>
      </c>
      <c r="P44" s="52">
        <f t="shared" si="17"/>
        <v>-0.56369476841919486</v>
      </c>
    </row>
    <row r="45" spans="1:17" ht="20.100000000000001" customHeight="1" x14ac:dyDescent="0.25">
      <c r="A45" s="38" t="s">
        <v>172</v>
      </c>
      <c r="B45" s="19">
        <v>51112.869999999995</v>
      </c>
      <c r="C45" s="140">
        <v>51207.220000000008</v>
      </c>
      <c r="D45" s="247">
        <f t="shared" si="9"/>
        <v>7.2049200455247528E-2</v>
      </c>
      <c r="E45" s="215">
        <f t="shared" si="10"/>
        <v>6.1596157230411376E-2</v>
      </c>
      <c r="F45" s="52">
        <f t="shared" si="15"/>
        <v>1.8459147373257089E-3</v>
      </c>
      <c r="H45" s="19">
        <v>12734.659999999998</v>
      </c>
      <c r="I45" s="140">
        <v>12932.360999999997</v>
      </c>
      <c r="J45" s="247">
        <f t="shared" si="11"/>
        <v>6.5421097229915071E-2</v>
      </c>
      <c r="K45" s="215">
        <f t="shared" si="12"/>
        <v>6.3113586130547031E-2</v>
      </c>
      <c r="L45" s="52">
        <f t="shared" si="16"/>
        <v>1.5524639055930755E-2</v>
      </c>
      <c r="N45" s="40">
        <f t="shared" si="13"/>
        <v>2.4914781736967613</v>
      </c>
      <c r="O45" s="143">
        <f t="shared" si="14"/>
        <v>2.5254956234687209</v>
      </c>
      <c r="P45" s="52">
        <f t="shared" si="17"/>
        <v>1.3653521082822024E-2</v>
      </c>
    </row>
    <row r="46" spans="1:17" ht="20.100000000000001" customHeight="1" x14ac:dyDescent="0.25">
      <c r="A46" s="38" t="s">
        <v>174</v>
      </c>
      <c r="B46" s="19">
        <v>19682.270000000011</v>
      </c>
      <c r="C46" s="140">
        <v>20610.19999999999</v>
      </c>
      <c r="D46" s="247">
        <f t="shared" si="9"/>
        <v>2.7744319906988314E-2</v>
      </c>
      <c r="E46" s="215">
        <f t="shared" si="10"/>
        <v>2.4791603991589931E-2</v>
      </c>
      <c r="F46" s="52">
        <f t="shared" si="15"/>
        <v>4.7145476614230873E-2</v>
      </c>
      <c r="H46" s="19">
        <v>7731.5789999999988</v>
      </c>
      <c r="I46" s="140">
        <v>8614.3179999999993</v>
      </c>
      <c r="J46" s="247">
        <f t="shared" si="11"/>
        <v>3.9719033056223686E-2</v>
      </c>
      <c r="K46" s="215">
        <f t="shared" si="12"/>
        <v>4.2040312751006698E-2</v>
      </c>
      <c r="L46" s="52">
        <f t="shared" si="16"/>
        <v>0.11417318506349099</v>
      </c>
      <c r="N46" s="40">
        <f t="shared" si="13"/>
        <v>3.9281947661524788</v>
      </c>
      <c r="O46" s="143">
        <f t="shared" si="14"/>
        <v>4.1796382373776106</v>
      </c>
      <c r="P46" s="52">
        <f t="shared" si="17"/>
        <v>6.4009929800759716E-2</v>
      </c>
    </row>
    <row r="47" spans="1:17" ht="20.100000000000001" customHeight="1" x14ac:dyDescent="0.25">
      <c r="A47" s="38" t="s">
        <v>179</v>
      </c>
      <c r="B47" s="19">
        <v>24052.279999999995</v>
      </c>
      <c r="C47" s="140">
        <v>32560.47</v>
      </c>
      <c r="D47" s="247">
        <f t="shared" si="9"/>
        <v>3.3904328657845685E-2</v>
      </c>
      <c r="E47" s="215">
        <f t="shared" si="10"/>
        <v>3.9166348605061796E-2</v>
      </c>
      <c r="F47" s="52">
        <f t="shared" si="15"/>
        <v>0.35373735878677648</v>
      </c>
      <c r="H47" s="19">
        <v>5677.1940000000013</v>
      </c>
      <c r="I47" s="140">
        <v>7152.9749999999976</v>
      </c>
      <c r="J47" s="247">
        <f t="shared" si="11"/>
        <v>2.9165149337877148E-2</v>
      </c>
      <c r="K47" s="215">
        <f t="shared" si="12"/>
        <v>3.4908544832003195E-2</v>
      </c>
      <c r="L47" s="52">
        <f t="shared" si="16"/>
        <v>0.25994901706723356</v>
      </c>
      <c r="N47" s="40">
        <f t="shared" si="13"/>
        <v>2.3603558581556521</v>
      </c>
      <c r="O47" s="143">
        <f t="shared" si="14"/>
        <v>2.1968279327663258</v>
      </c>
      <c r="P47" s="52">
        <f t="shared" si="17"/>
        <v>-6.9281047103255278E-2</v>
      </c>
    </row>
    <row r="48" spans="1:17" ht="20.100000000000001" customHeight="1" x14ac:dyDescent="0.25">
      <c r="A48" s="38" t="s">
        <v>178</v>
      </c>
      <c r="B48" s="19">
        <v>22878.89000000001</v>
      </c>
      <c r="C48" s="140">
        <v>24929.020000000015</v>
      </c>
      <c r="D48" s="247">
        <f t="shared" si="9"/>
        <v>3.2250306660603467E-2</v>
      </c>
      <c r="E48" s="215">
        <f t="shared" si="10"/>
        <v>2.9986627579471615E-2</v>
      </c>
      <c r="F48" s="52">
        <f t="shared" si="15"/>
        <v>8.9607931154002826E-2</v>
      </c>
      <c r="H48" s="19">
        <v>5806.0150000000003</v>
      </c>
      <c r="I48" s="140">
        <v>6167.9300000000012</v>
      </c>
      <c r="J48" s="247">
        <f t="shared" si="11"/>
        <v>2.9826934667540824E-2</v>
      </c>
      <c r="K48" s="215">
        <f t="shared" si="12"/>
        <v>3.010124611447091E-2</v>
      </c>
      <c r="L48" s="52">
        <f t="shared" si="16"/>
        <v>6.2334492763108748E-2</v>
      </c>
      <c r="N48" s="40">
        <f t="shared" si="13"/>
        <v>2.537717083302554</v>
      </c>
      <c r="O48" s="143">
        <f t="shared" si="14"/>
        <v>2.474196739382454</v>
      </c>
      <c r="P48" s="52">
        <f t="shared" si="17"/>
        <v>-2.5030506488704161E-2</v>
      </c>
    </row>
    <row r="49" spans="1:16" ht="20.100000000000001" customHeight="1" x14ac:dyDescent="0.25">
      <c r="A49" s="38" t="s">
        <v>181</v>
      </c>
      <c r="B49" s="19">
        <v>12438.130000000001</v>
      </c>
      <c r="C49" s="140">
        <v>13326.139999999998</v>
      </c>
      <c r="D49" s="247">
        <f t="shared" si="9"/>
        <v>1.7532909454280852E-2</v>
      </c>
      <c r="E49" s="215">
        <f t="shared" si="10"/>
        <v>1.6029751560707142E-2</v>
      </c>
      <c r="F49" s="52">
        <f t="shared" si="15"/>
        <v>7.1394172596684263E-2</v>
      </c>
      <c r="H49" s="19">
        <v>4446.3399999999983</v>
      </c>
      <c r="I49" s="140">
        <v>4681.6900000000005</v>
      </c>
      <c r="J49" s="247">
        <f t="shared" si="11"/>
        <v>2.2841947995255508E-2</v>
      </c>
      <c r="K49" s="215">
        <f t="shared" si="12"/>
        <v>2.2847973780775285E-2</v>
      </c>
      <c r="L49" s="52">
        <f t="shared" si="16"/>
        <v>5.293117485392531E-2</v>
      </c>
      <c r="N49" s="40">
        <f t="shared" si="13"/>
        <v>3.5747656601112854</v>
      </c>
      <c r="O49" s="143">
        <f t="shared" si="14"/>
        <v>3.5131628513583091</v>
      </c>
      <c r="P49" s="52">
        <f t="shared" si="17"/>
        <v>-1.7232684491844022E-2</v>
      </c>
    </row>
    <row r="50" spans="1:16" ht="20.100000000000001" customHeight="1" x14ac:dyDescent="0.25">
      <c r="A50" s="38" t="s">
        <v>185</v>
      </c>
      <c r="B50" s="19">
        <v>8806.4300000000057</v>
      </c>
      <c r="C50" s="140">
        <v>10406.330000000005</v>
      </c>
      <c r="D50" s="247">
        <f t="shared" si="9"/>
        <v>1.241362968593049E-2</v>
      </c>
      <c r="E50" s="215">
        <f t="shared" si="10"/>
        <v>1.2517569570688411E-2</v>
      </c>
      <c r="F50" s="52">
        <f t="shared" si="15"/>
        <v>0.18167407224039692</v>
      </c>
      <c r="H50" s="19">
        <v>2911.9360000000006</v>
      </c>
      <c r="I50" s="140">
        <v>3488.038</v>
      </c>
      <c r="J50" s="247">
        <f t="shared" si="11"/>
        <v>1.4959335245957885E-2</v>
      </c>
      <c r="K50" s="215">
        <f t="shared" si="12"/>
        <v>1.7022613793383982E-2</v>
      </c>
      <c r="L50" s="52">
        <f t="shared" si="16"/>
        <v>0.19784157344117428</v>
      </c>
      <c r="N50" s="40">
        <f t="shared" si="13"/>
        <v>3.306602107778065</v>
      </c>
      <c r="O50" s="143">
        <f t="shared" si="14"/>
        <v>3.3518425804294099</v>
      </c>
      <c r="P50" s="52">
        <f t="shared" si="17"/>
        <v>1.3681861674534862E-2</v>
      </c>
    </row>
    <row r="51" spans="1:16" ht="20.100000000000001" customHeight="1" x14ac:dyDescent="0.25">
      <c r="A51" s="38" t="s">
        <v>184</v>
      </c>
      <c r="B51" s="19">
        <v>12098.769999999999</v>
      </c>
      <c r="C51" s="140">
        <v>8049.4200000000019</v>
      </c>
      <c r="D51" s="247">
        <f t="shared" si="9"/>
        <v>1.7054544285850806E-2</v>
      </c>
      <c r="E51" s="215">
        <f t="shared" si="10"/>
        <v>9.6824889133528044E-3</v>
      </c>
      <c r="F51" s="52">
        <f t="shared" si="15"/>
        <v>-0.33469104710644115</v>
      </c>
      <c r="H51" s="19">
        <v>2991.7330000000002</v>
      </c>
      <c r="I51" s="140">
        <v>1937.2539999999999</v>
      </c>
      <c r="J51" s="247">
        <f t="shared" si="11"/>
        <v>1.5369272165801485E-2</v>
      </c>
      <c r="K51" s="215">
        <f t="shared" si="12"/>
        <v>9.4543484508162728E-3</v>
      </c>
      <c r="L51" s="52">
        <f t="shared" si="16"/>
        <v>-0.35246427405119379</v>
      </c>
      <c r="N51" s="40">
        <f t="shared" si="13"/>
        <v>2.4727579745709689</v>
      </c>
      <c r="O51" s="143">
        <f t="shared" si="14"/>
        <v>2.4067001100700418</v>
      </c>
      <c r="P51" s="52">
        <f t="shared" si="17"/>
        <v>-2.6714245866455388E-2</v>
      </c>
    </row>
    <row r="52" spans="1:16" ht="20.100000000000001" customHeight="1" x14ac:dyDescent="0.25">
      <c r="A52" s="38" t="s">
        <v>187</v>
      </c>
      <c r="B52" s="19">
        <v>3669.4500000000007</v>
      </c>
      <c r="C52" s="140">
        <v>4659.4800000000023</v>
      </c>
      <c r="D52" s="247">
        <f t="shared" si="9"/>
        <v>5.1724925368211204E-3</v>
      </c>
      <c r="E52" s="215">
        <f t="shared" si="10"/>
        <v>5.6047967980288188E-3</v>
      </c>
      <c r="F52" s="52">
        <f t="shared" si="15"/>
        <v>0.26980337652781788</v>
      </c>
      <c r="H52" s="19">
        <v>1091.7569999999996</v>
      </c>
      <c r="I52" s="140">
        <v>1480.0810000000004</v>
      </c>
      <c r="J52" s="247">
        <f t="shared" si="11"/>
        <v>5.6086256600836118E-3</v>
      </c>
      <c r="K52" s="215">
        <f t="shared" si="12"/>
        <v>7.2232146685115139E-3</v>
      </c>
      <c r="L52" s="52">
        <f t="shared" si="16"/>
        <v>0.35568720878364041</v>
      </c>
      <c r="N52" s="40">
        <f t="shared" ref="N52" si="18">(H52/B52)*10</f>
        <v>2.9752605976372464</v>
      </c>
      <c r="O52" s="143">
        <f t="shared" ref="O52" si="19">(I52/C52)*10</f>
        <v>3.1764939435301787</v>
      </c>
      <c r="P52" s="52">
        <f t="shared" ref="P52" si="20">(O52-N52)/N52</f>
        <v>6.7635536212437453E-2</v>
      </c>
    </row>
    <row r="53" spans="1:16" ht="20.100000000000001" customHeight="1" x14ac:dyDescent="0.25">
      <c r="A53" s="38" t="s">
        <v>188</v>
      </c>
      <c r="B53" s="19">
        <v>4132.869999999999</v>
      </c>
      <c r="C53" s="140">
        <v>3245.0699999999997</v>
      </c>
      <c r="D53" s="247">
        <f t="shared" si="9"/>
        <v>5.8257338921778182E-3</v>
      </c>
      <c r="E53" s="215">
        <f t="shared" si="10"/>
        <v>3.9034308432227133E-3</v>
      </c>
      <c r="F53" s="52">
        <f t="shared" si="15"/>
        <v>-0.21481440258222481</v>
      </c>
      <c r="H53" s="19">
        <v>1177.8169999999996</v>
      </c>
      <c r="I53" s="140">
        <v>996.26599999999996</v>
      </c>
      <c r="J53" s="247">
        <f t="shared" si="11"/>
        <v>6.0507371595352258E-3</v>
      </c>
      <c r="K53" s="215">
        <f t="shared" si="12"/>
        <v>4.8620603770599645E-3</v>
      </c>
      <c r="L53" s="52">
        <f t="shared" si="16"/>
        <v>-0.1541419422541869</v>
      </c>
      <c r="N53" s="40">
        <f t="shared" si="13"/>
        <v>2.8498767200516828</v>
      </c>
      <c r="O53" s="143">
        <f t="shared" si="14"/>
        <v>3.070090937945869</v>
      </c>
      <c r="P53" s="52">
        <f t="shared" si="17"/>
        <v>7.7271489094515131E-2</v>
      </c>
    </row>
    <row r="54" spans="1:16" ht="20.100000000000001" customHeight="1" x14ac:dyDescent="0.25">
      <c r="A54" s="38" t="s">
        <v>189</v>
      </c>
      <c r="B54" s="19">
        <v>2184.3400000000006</v>
      </c>
      <c r="C54" s="140">
        <v>1974.5099999999998</v>
      </c>
      <c r="D54" s="247">
        <f t="shared" si="9"/>
        <v>3.0790669849377556E-3</v>
      </c>
      <c r="E54" s="215">
        <f t="shared" si="10"/>
        <v>2.3750992225904772E-3</v>
      </c>
      <c r="F54" s="52">
        <f t="shared" si="15"/>
        <v>-9.6061052766511071E-2</v>
      </c>
      <c r="H54" s="19">
        <v>1042.1600000000008</v>
      </c>
      <c r="I54" s="140">
        <v>969.98299999999972</v>
      </c>
      <c r="J54" s="247">
        <f t="shared" si="11"/>
        <v>5.3538336075818552E-3</v>
      </c>
      <c r="K54" s="215">
        <f t="shared" si="12"/>
        <v>4.7337918896376615E-3</v>
      </c>
      <c r="L54" s="52">
        <f t="shared" si="16"/>
        <v>-6.9257119828050384E-2</v>
      </c>
      <c r="N54" s="40">
        <f t="shared" ref="N54" si="21">(H54/B54)*10</f>
        <v>4.7710521255848466</v>
      </c>
      <c r="O54" s="143">
        <f t="shared" ref="O54" si="22">(I54/C54)*10</f>
        <v>4.9125251328177617</v>
      </c>
      <c r="P54" s="52">
        <f t="shared" ref="P54" si="23">(O54-N54)/N54</f>
        <v>2.9652370904577577E-2</v>
      </c>
    </row>
    <row r="55" spans="1:16" ht="20.100000000000001" customHeight="1" x14ac:dyDescent="0.25">
      <c r="A55" s="38" t="s">
        <v>190</v>
      </c>
      <c r="B55" s="19">
        <v>3171.8699999999994</v>
      </c>
      <c r="C55" s="140">
        <v>3039.5600000000009</v>
      </c>
      <c r="D55" s="247">
        <f t="shared" si="9"/>
        <v>4.4710989120349915E-3</v>
      </c>
      <c r="E55" s="215">
        <f t="shared" si="10"/>
        <v>3.6562269084568391E-3</v>
      </c>
      <c r="F55" s="52">
        <f t="shared" si="15"/>
        <v>-4.1713563292316083E-2</v>
      </c>
      <c r="H55" s="19">
        <v>944.81400000000008</v>
      </c>
      <c r="I55" s="140">
        <v>859.28700000000015</v>
      </c>
      <c r="J55" s="247">
        <f t="shared" si="11"/>
        <v>4.853743135520304E-3</v>
      </c>
      <c r="K55" s="215">
        <f t="shared" si="12"/>
        <v>4.1935640433606357E-3</v>
      </c>
      <c r="L55" s="52">
        <f t="shared" si="16"/>
        <v>-9.0522579047304472E-2</v>
      </c>
      <c r="N55" s="40">
        <f t="shared" ref="N55" si="24">(H55/B55)*10</f>
        <v>2.9787286364195258</v>
      </c>
      <c r="O55" s="143">
        <f t="shared" ref="O55" si="25">(I55/C55)*10</f>
        <v>2.8270111463501291</v>
      </c>
      <c r="P55" s="52">
        <f t="shared" ref="P55" si="26">(O55-N55)/N55</f>
        <v>-5.0933639343449327E-2</v>
      </c>
    </row>
    <row r="56" spans="1:16" ht="20.100000000000001" customHeight="1" x14ac:dyDescent="0.25">
      <c r="A56" s="38" t="s">
        <v>191</v>
      </c>
      <c r="B56" s="19">
        <v>2722.8999999999996</v>
      </c>
      <c r="C56" s="140">
        <v>1874.7100000000007</v>
      </c>
      <c r="D56" s="247">
        <f t="shared" si="9"/>
        <v>3.8382264177220628E-3</v>
      </c>
      <c r="E56" s="215">
        <f t="shared" si="10"/>
        <v>2.2550517665560544E-3</v>
      </c>
      <c r="F56" s="52">
        <f t="shared" si="15"/>
        <v>-0.31150244224907231</v>
      </c>
      <c r="H56" s="19">
        <v>996.4740000000005</v>
      </c>
      <c r="I56" s="140">
        <v>773.76599999999985</v>
      </c>
      <c r="J56" s="247">
        <f t="shared" si="11"/>
        <v>5.1191333291255858E-3</v>
      </c>
      <c r="K56" s="215">
        <f t="shared" si="12"/>
        <v>3.7761973305484482E-3</v>
      </c>
      <c r="L56" s="52">
        <f t="shared" si="16"/>
        <v>-0.22349604706194096</v>
      </c>
      <c r="N56" s="40">
        <f t="shared" ref="N56" si="27">(H56/B56)*10</f>
        <v>3.6596055675933767</v>
      </c>
      <c r="O56" s="143">
        <f t="shared" ref="O56" si="28">(I56/C56)*10</f>
        <v>4.127390369710513</v>
      </c>
      <c r="P56" s="52">
        <f t="shared" ref="P56" si="29">(O56-N56)/N56</f>
        <v>0.12782383059515348</v>
      </c>
    </row>
    <row r="57" spans="1:16" ht="20.100000000000001" customHeight="1" x14ac:dyDescent="0.25">
      <c r="A57" s="38" t="s">
        <v>192</v>
      </c>
      <c r="B57" s="19">
        <v>1391.44</v>
      </c>
      <c r="C57" s="140">
        <v>969</v>
      </c>
      <c r="D57" s="247">
        <f t="shared" si="9"/>
        <v>1.9613874055878617E-3</v>
      </c>
      <c r="E57" s="215">
        <f t="shared" si="10"/>
        <v>1.1655910310356353E-3</v>
      </c>
      <c r="F57" s="52">
        <f t="shared" si="15"/>
        <v>-0.30359914908296443</v>
      </c>
      <c r="H57" s="19">
        <v>457.57099999999997</v>
      </c>
      <c r="I57" s="140">
        <v>410.36499999999984</v>
      </c>
      <c r="J57" s="247">
        <f t="shared" si="11"/>
        <v>2.3506553673666567E-3</v>
      </c>
      <c r="K57" s="215">
        <f t="shared" si="12"/>
        <v>2.0026974790188683E-3</v>
      </c>
      <c r="L57" s="52">
        <f t="shared" ref="L57:L58" si="30">(I57-H57)/H57</f>
        <v>-0.10316650312192018</v>
      </c>
      <c r="N57" s="40">
        <f t="shared" ref="N57:N58" si="31">(H57/B57)*10</f>
        <v>3.2884709365836828</v>
      </c>
      <c r="O57" s="143">
        <f t="shared" ref="O57:O58" si="32">(I57/C57)*10</f>
        <v>4.2349329205366342</v>
      </c>
      <c r="P57" s="52">
        <f t="shared" ref="P57:P58" si="33">(O57-N57)/N57</f>
        <v>0.28781217842728118</v>
      </c>
    </row>
    <row r="58" spans="1:16" ht="20.100000000000001" customHeight="1" x14ac:dyDescent="0.25">
      <c r="A58" s="38" t="s">
        <v>193</v>
      </c>
      <c r="B58" s="19">
        <v>1399.5599999999997</v>
      </c>
      <c r="C58" s="140">
        <v>1445.4199999999998</v>
      </c>
      <c r="D58" s="247">
        <f t="shared" si="9"/>
        <v>1.9728334368456757E-3</v>
      </c>
      <c r="E58" s="215">
        <f t="shared" si="10"/>
        <v>1.7386672735598843E-3</v>
      </c>
      <c r="F58" s="52">
        <f t="shared" si="15"/>
        <v>3.2767441195804492E-2</v>
      </c>
      <c r="H58" s="19">
        <v>413.76499999999999</v>
      </c>
      <c r="I58" s="140">
        <v>330.21500000000003</v>
      </c>
      <c r="J58" s="247">
        <f t="shared" si="11"/>
        <v>2.1256131137647816E-3</v>
      </c>
      <c r="K58" s="215">
        <f t="shared" si="12"/>
        <v>1.6115427681069679E-3</v>
      </c>
      <c r="L58" s="52">
        <f t="shared" si="30"/>
        <v>-0.20192621415537795</v>
      </c>
      <c r="N58" s="40">
        <f t="shared" si="31"/>
        <v>2.9563934379376384</v>
      </c>
      <c r="O58" s="143">
        <f t="shared" si="32"/>
        <v>2.28456088887659</v>
      </c>
      <c r="P58" s="52">
        <f t="shared" si="33"/>
        <v>-0.22724734145321152</v>
      </c>
    </row>
    <row r="59" spans="1:16" ht="20.100000000000001" customHeight="1" x14ac:dyDescent="0.25">
      <c r="A59" s="38" t="s">
        <v>194</v>
      </c>
      <c r="B59" s="19">
        <v>436.04000000000008</v>
      </c>
      <c r="C59" s="140">
        <v>389.05999999999989</v>
      </c>
      <c r="D59" s="247">
        <f t="shared" si="9"/>
        <v>6.1464624010559648E-4</v>
      </c>
      <c r="E59" s="215">
        <f t="shared" si="10"/>
        <v>4.679926176828939E-4</v>
      </c>
      <c r="F59" s="52">
        <f t="shared" si="15"/>
        <v>-0.10774240895330744</v>
      </c>
      <c r="H59" s="19">
        <v>249.79999999999998</v>
      </c>
      <c r="I59" s="140">
        <v>218.78599999999997</v>
      </c>
      <c r="J59" s="247">
        <f t="shared" si="11"/>
        <v>1.2832843662911131E-3</v>
      </c>
      <c r="K59" s="215">
        <f t="shared" si="12"/>
        <v>1.0677376741306452E-3</v>
      </c>
      <c r="L59" s="52">
        <f t="shared" si="16"/>
        <v>-0.12415532425940758</v>
      </c>
      <c r="N59" s="40">
        <f t="shared" si="13"/>
        <v>5.7288322172277759</v>
      </c>
      <c r="O59" s="143">
        <f t="shared" si="14"/>
        <v>5.6234513956716192</v>
      </c>
      <c r="P59" s="52">
        <f t="shared" si="17"/>
        <v>-1.8394817226319686E-2</v>
      </c>
    </row>
    <row r="60" spans="1:16" ht="20.100000000000001" customHeight="1" x14ac:dyDescent="0.25">
      <c r="A60" s="38" t="s">
        <v>195</v>
      </c>
      <c r="B60" s="19">
        <v>318.91000000000003</v>
      </c>
      <c r="C60" s="140">
        <v>576.79999999999995</v>
      </c>
      <c r="D60" s="247">
        <f t="shared" si="9"/>
        <v>4.4953864882138283E-4</v>
      </c>
      <c r="E60" s="215">
        <f t="shared" si="10"/>
        <v>6.9382136914484464E-4</v>
      </c>
      <c r="F60" s="52">
        <f t="shared" si="15"/>
        <v>0.80866075068201027</v>
      </c>
      <c r="H60" s="19">
        <v>155.73199999999994</v>
      </c>
      <c r="I60" s="140">
        <v>213.89500000000004</v>
      </c>
      <c r="J60" s="247">
        <f t="shared" si="11"/>
        <v>8.0003379075759635E-4</v>
      </c>
      <c r="K60" s="215">
        <f t="shared" si="12"/>
        <v>1.0438682082408125E-3</v>
      </c>
      <c r="L60" s="52">
        <f t="shared" si="16"/>
        <v>0.37348136542264992</v>
      </c>
      <c r="N60" s="40">
        <f t="shared" si="13"/>
        <v>4.8832585996049023</v>
      </c>
      <c r="O60" s="143">
        <f t="shared" si="14"/>
        <v>3.7083044382801673</v>
      </c>
      <c r="P60" s="52">
        <f t="shared" si="17"/>
        <v>-0.24060862994636387</v>
      </c>
    </row>
    <row r="61" spans="1:16" ht="20.100000000000001" customHeight="1" thickBot="1" x14ac:dyDescent="0.3">
      <c r="A61" s="8" t="s">
        <v>17</v>
      </c>
      <c r="B61" s="196">
        <f>B62-SUM(B39:B60)</f>
        <v>866.10999999998603</v>
      </c>
      <c r="C61" s="142">
        <f>C62-SUM(C39:C60)</f>
        <v>1201.4700000002049</v>
      </c>
      <c r="D61" s="247">
        <f t="shared" si="9"/>
        <v>1.2208771099391101E-3</v>
      </c>
      <c r="E61" s="215">
        <f t="shared" si="10"/>
        <v>1.4452246192555457E-3</v>
      </c>
      <c r="F61" s="52">
        <f t="shared" si="15"/>
        <v>0.38720254933002074</v>
      </c>
      <c r="H61" s="19">
        <f>H62-SUM(H39:H60)</f>
        <v>458.14100000003236</v>
      </c>
      <c r="I61" s="140">
        <f>I62-SUM(I39:I60)</f>
        <v>600.22000000003027</v>
      </c>
      <c r="J61" s="247">
        <f t="shared" si="11"/>
        <v>2.3535835983067191E-3</v>
      </c>
      <c r="K61" s="215">
        <f t="shared" si="12"/>
        <v>2.9292436754030345E-3</v>
      </c>
      <c r="L61" s="52">
        <f t="shared" si="16"/>
        <v>0.31012068337037696</v>
      </c>
      <c r="N61" s="40">
        <f t="shared" si="13"/>
        <v>5.2896398840798486</v>
      </c>
      <c r="O61" s="143">
        <f t="shared" si="14"/>
        <v>4.9957135841920977</v>
      </c>
      <c r="P61" s="52">
        <f t="shared" si="17"/>
        <v>-5.5566410252685945E-2</v>
      </c>
    </row>
    <row r="62" spans="1:16" s="1" customFormat="1" ht="26.25" customHeight="1" thickBot="1" x14ac:dyDescent="0.3">
      <c r="A62" s="12" t="s">
        <v>18</v>
      </c>
      <c r="B62" s="17">
        <v>709416.2000000003</v>
      </c>
      <c r="C62" s="145">
        <v>831337.9</v>
      </c>
      <c r="D62" s="253">
        <f>SUM(D39:D61)</f>
        <v>1</v>
      </c>
      <c r="E62" s="254">
        <f>SUM(E39:E61)</f>
        <v>1</v>
      </c>
      <c r="F62" s="57">
        <f t="shared" si="15"/>
        <v>0.17186201837510853</v>
      </c>
      <c r="H62" s="17">
        <v>194656.77800000008</v>
      </c>
      <c r="I62" s="145">
        <v>204906.13499999998</v>
      </c>
      <c r="J62" s="253">
        <f t="shared" si="11"/>
        <v>1</v>
      </c>
      <c r="K62" s="254">
        <f t="shared" si="12"/>
        <v>1</v>
      </c>
      <c r="L62" s="57">
        <f t="shared" si="16"/>
        <v>5.2653481195501436E-2</v>
      </c>
      <c r="N62" s="37">
        <f t="shared" si="13"/>
        <v>2.7439009427752001</v>
      </c>
      <c r="O62" s="150">
        <f t="shared" si="14"/>
        <v>2.4647755744084323</v>
      </c>
      <c r="P62" s="57">
        <f t="shared" si="17"/>
        <v>-0.10172574527579648</v>
      </c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B37</f>
        <v>jan-jun</v>
      </c>
      <c r="C66" s="353"/>
      <c r="D66" s="359" t="str">
        <f>B66</f>
        <v>jan-jun</v>
      </c>
      <c r="E66" s="353"/>
      <c r="F66" s="131" t="str">
        <f>F37</f>
        <v>2024 / 2023</v>
      </c>
      <c r="H66" s="348" t="str">
        <f>B66</f>
        <v>jan-jun</v>
      </c>
      <c r="I66" s="353"/>
      <c r="J66" s="359" t="str">
        <f>B66</f>
        <v>jan-jun</v>
      </c>
      <c r="K66" s="349"/>
      <c r="L66" s="131" t="str">
        <f>F66</f>
        <v>2024 / 2023</v>
      </c>
      <c r="N66" s="348" t="str">
        <f>B66</f>
        <v>jan-jun</v>
      </c>
      <c r="O66" s="349"/>
      <c r="P66" s="131" t="str">
        <f>L66</f>
        <v>2024 / 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162</v>
      </c>
      <c r="B68" s="39">
        <v>122635.67999999998</v>
      </c>
      <c r="C68" s="147">
        <v>120133.51000000002</v>
      </c>
      <c r="D68" s="247">
        <f>B68/$B$96</f>
        <v>0.14091783742194652</v>
      </c>
      <c r="E68" s="246">
        <f>C68/$C$96</f>
        <v>0.13592120823578582</v>
      </c>
      <c r="F68" s="61">
        <f>(C68-B68)/B68</f>
        <v>-2.0403279045706397E-2</v>
      </c>
      <c r="H68" s="19">
        <v>50640.968000000015</v>
      </c>
      <c r="I68" s="147">
        <v>50137.49300000006</v>
      </c>
      <c r="J68" s="245">
        <f>H68/$H$96</f>
        <v>0.20079691775644343</v>
      </c>
      <c r="K68" s="246">
        <f>I68/$I$96</f>
        <v>0.20254329045054495</v>
      </c>
      <c r="L68" s="58">
        <f>(I68-H68)/H68</f>
        <v>-9.9420492910000206E-3</v>
      </c>
      <c r="N68" s="41">
        <f t="shared" ref="N68:N96" si="34">(H68/B68)*10</f>
        <v>4.1293829006370757</v>
      </c>
      <c r="O68" s="149">
        <f t="shared" ref="O68:O96" si="35">(I68/C68)*10</f>
        <v>4.1734810711848889</v>
      </c>
      <c r="P68" s="61">
        <f>(O68-N68)/N68</f>
        <v>1.0679118795452407E-2</v>
      </c>
    </row>
    <row r="69" spans="1:16" ht="20.100000000000001" customHeight="1" x14ac:dyDescent="0.25">
      <c r="A69" t="s">
        <v>164</v>
      </c>
      <c r="B69" s="19">
        <v>112660.12999999989</v>
      </c>
      <c r="C69" s="140">
        <v>127813.86000000003</v>
      </c>
      <c r="D69" s="247">
        <f t="shared" ref="D69:D95" si="36">B69/$B$96</f>
        <v>0.12945516250470782</v>
      </c>
      <c r="E69" s="215">
        <f t="shared" ref="E69:E95" si="37">C69/$C$96</f>
        <v>0.1446108940001801</v>
      </c>
      <c r="F69" s="52">
        <f t="shared" ref="F69:F96" si="38">(C69-B69)/B69</f>
        <v>0.13450836600312957</v>
      </c>
      <c r="H69" s="19">
        <v>35256.180000000029</v>
      </c>
      <c r="I69" s="140">
        <v>38950.671999999977</v>
      </c>
      <c r="J69" s="214">
        <f t="shared" ref="J69:J96" si="39">H69/$H$96</f>
        <v>0.13979456861619172</v>
      </c>
      <c r="K69" s="215">
        <f t="shared" ref="K69:K96" si="40">I69/$I$96</f>
        <v>0.15735125153026486</v>
      </c>
      <c r="L69" s="59">
        <f t="shared" ref="L69:L96" si="41">(I69-H69)/H69</f>
        <v>0.10478991200975103</v>
      </c>
      <c r="N69" s="40">
        <f t="shared" si="34"/>
        <v>3.1294283079559793</v>
      </c>
      <c r="O69" s="143">
        <f t="shared" si="35"/>
        <v>3.0474529131660653</v>
      </c>
      <c r="P69" s="52">
        <f t="shared" ref="P69:P96" si="42">(O69-N69)/N69</f>
        <v>-2.6195006474986845E-2</v>
      </c>
    </row>
    <row r="70" spans="1:16" ht="20.100000000000001" customHeight="1" x14ac:dyDescent="0.25">
      <c r="A70" s="38" t="s">
        <v>163</v>
      </c>
      <c r="B70" s="19">
        <v>113742.04</v>
      </c>
      <c r="C70" s="140">
        <v>94903.689999999944</v>
      </c>
      <c r="D70" s="247">
        <f t="shared" si="36"/>
        <v>0.13069836038549743</v>
      </c>
      <c r="E70" s="215">
        <f t="shared" si="37"/>
        <v>0.10737573730122806</v>
      </c>
      <c r="F70" s="52">
        <f t="shared" si="38"/>
        <v>-0.16562345813386195</v>
      </c>
      <c r="H70" s="19">
        <v>42380.184000000001</v>
      </c>
      <c r="I70" s="140">
        <v>30654.65799999997</v>
      </c>
      <c r="J70" s="214">
        <f t="shared" si="39"/>
        <v>0.16804201533333518</v>
      </c>
      <c r="K70" s="215">
        <f t="shared" si="40"/>
        <v>0.12383737054734882</v>
      </c>
      <c r="L70" s="59">
        <f t="shared" si="41"/>
        <v>-0.27667473081287308</v>
      </c>
      <c r="N70" s="40">
        <f t="shared" si="34"/>
        <v>3.7259911990324781</v>
      </c>
      <c r="O70" s="143">
        <f t="shared" si="35"/>
        <v>3.2300807271034442</v>
      </c>
      <c r="P70" s="52">
        <f t="shared" si="42"/>
        <v>-0.13309491231697115</v>
      </c>
    </row>
    <row r="71" spans="1:16" ht="20.100000000000001" customHeight="1" x14ac:dyDescent="0.25">
      <c r="A71" s="38" t="s">
        <v>166</v>
      </c>
      <c r="B71" s="19">
        <v>62460.27999999997</v>
      </c>
      <c r="C71" s="140">
        <v>58976.189999999995</v>
      </c>
      <c r="D71" s="247">
        <f t="shared" si="36"/>
        <v>7.1771670221661879E-2</v>
      </c>
      <c r="E71" s="215">
        <f t="shared" si="37"/>
        <v>6.6726719313730753E-2</v>
      </c>
      <c r="F71" s="52">
        <f t="shared" si="38"/>
        <v>-5.5780889871130522E-2</v>
      </c>
      <c r="H71" s="19">
        <v>24127.546999999995</v>
      </c>
      <c r="I71" s="140">
        <v>23626.030999999995</v>
      </c>
      <c r="J71" s="214">
        <f t="shared" si="39"/>
        <v>9.5668334590755078E-2</v>
      </c>
      <c r="K71" s="215">
        <f t="shared" si="40"/>
        <v>9.5443425123521275E-2</v>
      </c>
      <c r="L71" s="59">
        <f t="shared" si="41"/>
        <v>-2.0786033491096288E-2</v>
      </c>
      <c r="N71" s="40">
        <f t="shared" si="34"/>
        <v>3.8628624463419001</v>
      </c>
      <c r="O71" s="143">
        <f t="shared" si="35"/>
        <v>4.0060287041261899</v>
      </c>
      <c r="P71" s="52">
        <f t="shared" si="42"/>
        <v>3.7062219991775044E-2</v>
      </c>
    </row>
    <row r="72" spans="1:16" ht="20.100000000000001" customHeight="1" x14ac:dyDescent="0.25">
      <c r="A72" s="38" t="s">
        <v>168</v>
      </c>
      <c r="B72" s="19">
        <v>162945.51999999993</v>
      </c>
      <c r="C72" s="140">
        <v>153627.32999999996</v>
      </c>
      <c r="D72" s="247">
        <f t="shared" si="36"/>
        <v>0.1872369468330467</v>
      </c>
      <c r="E72" s="215">
        <f t="shared" si="37"/>
        <v>0.17381671701457632</v>
      </c>
      <c r="F72" s="52">
        <f t="shared" si="38"/>
        <v>-5.7185923246002572E-2</v>
      </c>
      <c r="H72" s="19">
        <v>21771.455000000002</v>
      </c>
      <c r="I72" s="140">
        <v>17274.785</v>
      </c>
      <c r="J72" s="214">
        <f t="shared" si="39"/>
        <v>8.6326174868401176E-2</v>
      </c>
      <c r="K72" s="215">
        <f t="shared" si="40"/>
        <v>6.97859343650412E-2</v>
      </c>
      <c r="L72" s="59">
        <f t="shared" si="41"/>
        <v>-0.20653970990914486</v>
      </c>
      <c r="N72" s="40">
        <f t="shared" si="34"/>
        <v>1.3361186610101348</v>
      </c>
      <c r="O72" s="143">
        <f t="shared" si="35"/>
        <v>1.124460406882031</v>
      </c>
      <c r="P72" s="52">
        <f t="shared" si="42"/>
        <v>-0.15841276699786944</v>
      </c>
    </row>
    <row r="73" spans="1:16" ht="20.100000000000001" customHeight="1" x14ac:dyDescent="0.25">
      <c r="A73" s="38" t="s">
        <v>176</v>
      </c>
      <c r="B73" s="19">
        <v>27936.660000000011</v>
      </c>
      <c r="C73" s="140">
        <v>74697.259999999995</v>
      </c>
      <c r="D73" s="247">
        <f t="shared" si="36"/>
        <v>3.2101373042431033E-2</v>
      </c>
      <c r="E73" s="215">
        <f t="shared" si="37"/>
        <v>8.4513819925036995E-2</v>
      </c>
      <c r="F73" s="52">
        <f t="shared" si="38"/>
        <v>1.6738078209778824</v>
      </c>
      <c r="H73" s="19">
        <v>6018.8410000000003</v>
      </c>
      <c r="I73" s="140">
        <v>16114.427</v>
      </c>
      <c r="J73" s="214">
        <f t="shared" si="39"/>
        <v>2.3865355837315538E-2</v>
      </c>
      <c r="K73" s="215">
        <f t="shared" si="40"/>
        <v>6.5098369962476976E-2</v>
      </c>
      <c r="L73" s="59">
        <f t="shared" si="41"/>
        <v>1.6773305691245206</v>
      </c>
      <c r="N73" s="40">
        <f t="shared" si="34"/>
        <v>2.1544597672019483</v>
      </c>
      <c r="O73" s="143">
        <f t="shared" si="35"/>
        <v>2.1572982730557992</v>
      </c>
      <c r="P73" s="52">
        <f t="shared" si="42"/>
        <v>1.3175023720853071E-3</v>
      </c>
    </row>
    <row r="74" spans="1:16" ht="20.100000000000001" customHeight="1" x14ac:dyDescent="0.25">
      <c r="A74" s="38" t="s">
        <v>170</v>
      </c>
      <c r="B74" s="19">
        <v>51536.63</v>
      </c>
      <c r="C74" s="140">
        <v>44969.829999999987</v>
      </c>
      <c r="D74" s="247">
        <f t="shared" si="36"/>
        <v>5.9219555414990258E-2</v>
      </c>
      <c r="E74" s="215">
        <f t="shared" si="37"/>
        <v>5.087967235584713E-2</v>
      </c>
      <c r="F74" s="52">
        <f t="shared" si="38"/>
        <v>-0.12742005055433409</v>
      </c>
      <c r="H74" s="19">
        <v>17975.783999999992</v>
      </c>
      <c r="I74" s="140">
        <v>15652.118999999992</v>
      </c>
      <c r="J74" s="214">
        <f t="shared" si="39"/>
        <v>7.1275928640534461E-2</v>
      </c>
      <c r="K74" s="215">
        <f t="shared" si="40"/>
        <v>6.3230757963576037E-2</v>
      </c>
      <c r="L74" s="59">
        <f t="shared" si="41"/>
        <v>-0.12926640640541753</v>
      </c>
      <c r="N74" s="40">
        <f t="shared" si="34"/>
        <v>3.4879626393887211</v>
      </c>
      <c r="O74" s="143">
        <f t="shared" si="35"/>
        <v>3.4805822036685474</v>
      </c>
      <c r="P74" s="52">
        <f t="shared" si="42"/>
        <v>-2.1159732724279155E-3</v>
      </c>
    </row>
    <row r="75" spans="1:16" ht="20.100000000000001" customHeight="1" x14ac:dyDescent="0.25">
      <c r="A75" s="38" t="s">
        <v>175</v>
      </c>
      <c r="B75" s="19">
        <v>20819.709999999992</v>
      </c>
      <c r="C75" s="140">
        <v>18855.359999999982</v>
      </c>
      <c r="D75" s="247">
        <f t="shared" si="36"/>
        <v>2.3923449594376398E-2</v>
      </c>
      <c r="E75" s="215">
        <f t="shared" si="37"/>
        <v>2.1333292541945235E-2</v>
      </c>
      <c r="F75" s="52">
        <f t="shared" si="38"/>
        <v>-9.4350497677441719E-2</v>
      </c>
      <c r="H75" s="19">
        <v>6165.6879999999992</v>
      </c>
      <c r="I75" s="140">
        <v>6139.0649999999987</v>
      </c>
      <c r="J75" s="214">
        <f t="shared" si="39"/>
        <v>2.4447620081983614E-2</v>
      </c>
      <c r="K75" s="215">
        <f t="shared" si="40"/>
        <v>2.4800331069400956E-2</v>
      </c>
      <c r="L75" s="59">
        <f t="shared" si="41"/>
        <v>-4.3179285101679656E-3</v>
      </c>
      <c r="N75" s="40">
        <f t="shared" si="34"/>
        <v>2.9614668023714072</v>
      </c>
      <c r="O75" s="143">
        <f t="shared" si="35"/>
        <v>3.2558726006822485</v>
      </c>
      <c r="P75" s="52">
        <f t="shared" si="42"/>
        <v>9.9412155515332654E-2</v>
      </c>
    </row>
    <row r="76" spans="1:16" ht="20.100000000000001" customHeight="1" x14ac:dyDescent="0.25">
      <c r="A76" s="38" t="s">
        <v>177</v>
      </c>
      <c r="B76" s="19">
        <v>2387.77</v>
      </c>
      <c r="C76" s="140">
        <v>2351.6199999999994</v>
      </c>
      <c r="D76" s="247">
        <f t="shared" si="36"/>
        <v>2.7437315523589976E-3</v>
      </c>
      <c r="E76" s="215">
        <f t="shared" si="37"/>
        <v>2.6606650526688055E-3</v>
      </c>
      <c r="F76" s="52">
        <f t="shared" si="38"/>
        <v>-1.5139649128685153E-2</v>
      </c>
      <c r="H76" s="19">
        <v>5833.6789999999992</v>
      </c>
      <c r="I76" s="140">
        <v>5970.5789999999988</v>
      </c>
      <c r="J76" s="214">
        <f t="shared" si="39"/>
        <v>2.31311684717498E-2</v>
      </c>
      <c r="K76" s="215">
        <f t="shared" si="40"/>
        <v>2.4119688564303014E-2</v>
      </c>
      <c r="L76" s="59">
        <f t="shared" si="41"/>
        <v>2.3467180830484442E-2</v>
      </c>
      <c r="N76" s="40">
        <f t="shared" si="34"/>
        <v>24.431494658195717</v>
      </c>
      <c r="O76" s="143">
        <f t="shared" si="35"/>
        <v>25.389216795230524</v>
      </c>
      <c r="P76" s="52">
        <f t="shared" si="42"/>
        <v>3.9200308881369744E-2</v>
      </c>
    </row>
    <row r="77" spans="1:16" ht="20.100000000000001" customHeight="1" x14ac:dyDescent="0.25">
      <c r="A77" s="38" t="s">
        <v>180</v>
      </c>
      <c r="B77" s="19">
        <v>10053.230000000003</v>
      </c>
      <c r="C77" s="140">
        <v>10092.329999999998</v>
      </c>
      <c r="D77" s="247">
        <f t="shared" si="36"/>
        <v>1.1551935217429676E-2</v>
      </c>
      <c r="E77" s="215">
        <f t="shared" si="37"/>
        <v>1.1418643203834365E-2</v>
      </c>
      <c r="F77" s="52">
        <f t="shared" si="38"/>
        <v>3.8892972706279371E-3</v>
      </c>
      <c r="H77" s="19">
        <v>4563.0389999999998</v>
      </c>
      <c r="I77" s="140">
        <v>3782.4919999999993</v>
      </c>
      <c r="J77" s="214">
        <f t="shared" si="39"/>
        <v>1.80929433813833E-2</v>
      </c>
      <c r="K77" s="215">
        <f t="shared" si="40"/>
        <v>1.528034869599207E-2</v>
      </c>
      <c r="L77" s="59">
        <f t="shared" si="41"/>
        <v>-0.17105858617469641</v>
      </c>
      <c r="N77" s="40">
        <f t="shared" si="34"/>
        <v>4.5388785494811099</v>
      </c>
      <c r="O77" s="143">
        <f t="shared" si="35"/>
        <v>3.7478877523822547</v>
      </c>
      <c r="P77" s="52">
        <f t="shared" si="42"/>
        <v>-0.17427009523955697</v>
      </c>
    </row>
    <row r="78" spans="1:16" ht="20.100000000000001" customHeight="1" x14ac:dyDescent="0.25">
      <c r="A78" s="38" t="s">
        <v>183</v>
      </c>
      <c r="B78" s="19">
        <v>9980.239999999998</v>
      </c>
      <c r="C78" s="140">
        <v>9263.2000000000007</v>
      </c>
      <c r="D78" s="247">
        <f t="shared" si="36"/>
        <v>1.1468064088298018E-2</v>
      </c>
      <c r="E78" s="215">
        <f t="shared" si="37"/>
        <v>1.0480550648438816E-2</v>
      </c>
      <c r="F78" s="52">
        <f t="shared" si="38"/>
        <v>-7.1845967632040653E-2</v>
      </c>
      <c r="H78" s="19">
        <v>3994.9690000000014</v>
      </c>
      <c r="I78" s="140">
        <v>3416.4070000000011</v>
      </c>
      <c r="J78" s="214">
        <f t="shared" si="39"/>
        <v>1.5840484363026808E-2</v>
      </c>
      <c r="K78" s="215">
        <f t="shared" si="40"/>
        <v>1.3801454239011798E-2</v>
      </c>
      <c r="L78" s="59">
        <f t="shared" si="41"/>
        <v>-0.14482265068890401</v>
      </c>
      <c r="N78" s="40">
        <f t="shared" si="34"/>
        <v>4.0028786882880594</v>
      </c>
      <c r="O78" s="143">
        <f t="shared" si="35"/>
        <v>3.6881498834096216</v>
      </c>
      <c r="P78" s="52">
        <f t="shared" si="42"/>
        <v>-7.8625616559226827E-2</v>
      </c>
    </row>
    <row r="79" spans="1:16" ht="20.100000000000001" customHeight="1" x14ac:dyDescent="0.25">
      <c r="A79" s="38" t="s">
        <v>182</v>
      </c>
      <c r="B79" s="19">
        <v>52981.799999999981</v>
      </c>
      <c r="C79" s="140">
        <v>43012.949999999983</v>
      </c>
      <c r="D79" s="247">
        <f t="shared" si="36"/>
        <v>6.0880167001333418E-2</v>
      </c>
      <c r="E79" s="215">
        <f t="shared" si="37"/>
        <v>4.866562322024421E-2</v>
      </c>
      <c r="F79" s="52">
        <f t="shared" si="38"/>
        <v>-0.18815612153607469</v>
      </c>
      <c r="H79" s="19">
        <v>4085.0510000000004</v>
      </c>
      <c r="I79" s="140">
        <v>3355.1899999999996</v>
      </c>
      <c r="J79" s="214">
        <f t="shared" si="39"/>
        <v>1.6197669240403872E-2</v>
      </c>
      <c r="K79" s="215">
        <f t="shared" si="40"/>
        <v>1.3554152432128248E-2</v>
      </c>
      <c r="L79" s="59">
        <f t="shared" si="41"/>
        <v>-0.17866631285631457</v>
      </c>
      <c r="N79" s="40">
        <f t="shared" si="34"/>
        <v>0.77102910810882264</v>
      </c>
      <c r="O79" s="143">
        <f t="shared" si="35"/>
        <v>0.78004182461328542</v>
      </c>
      <c r="P79" s="52">
        <f t="shared" si="42"/>
        <v>1.1689203960884355E-2</v>
      </c>
    </row>
    <row r="80" spans="1:16" ht="20.100000000000001" customHeight="1" x14ac:dyDescent="0.25">
      <c r="A80" s="38" t="s">
        <v>186</v>
      </c>
      <c r="B80" s="19">
        <v>5821.9699999999966</v>
      </c>
      <c r="C80" s="140">
        <v>6416.2800000000034</v>
      </c>
      <c r="D80" s="247">
        <f t="shared" si="36"/>
        <v>6.6898917340813841E-3</v>
      </c>
      <c r="E80" s="215">
        <f t="shared" si="37"/>
        <v>7.2594942908028584E-3</v>
      </c>
      <c r="F80" s="52">
        <f t="shared" si="38"/>
        <v>0.10208056723068087</v>
      </c>
      <c r="H80" s="19">
        <v>2011.7970000000005</v>
      </c>
      <c r="I80" s="140">
        <v>2973.4819999999991</v>
      </c>
      <c r="J80" s="214">
        <f t="shared" si="39"/>
        <v>7.976992792706087E-3</v>
      </c>
      <c r="K80" s="215">
        <f t="shared" si="40"/>
        <v>1.2012144850869716E-2</v>
      </c>
      <c r="L80" s="59">
        <f t="shared" si="41"/>
        <v>0.47802288203034321</v>
      </c>
      <c r="N80" s="40">
        <f t="shared" si="34"/>
        <v>3.4555262222237522</v>
      </c>
      <c r="O80" s="143">
        <f t="shared" si="35"/>
        <v>4.6342771824172226</v>
      </c>
      <c r="P80" s="52">
        <f t="shared" si="42"/>
        <v>0.34112053689898003</v>
      </c>
    </row>
    <row r="81" spans="1:16" ht="20.100000000000001" customHeight="1" x14ac:dyDescent="0.25">
      <c r="A81" s="38" t="s">
        <v>196</v>
      </c>
      <c r="B81" s="19">
        <v>7697.84</v>
      </c>
      <c r="C81" s="140">
        <v>12116.169999999996</v>
      </c>
      <c r="D81" s="247">
        <f t="shared" si="36"/>
        <v>8.8454107778434231E-3</v>
      </c>
      <c r="E81" s="215">
        <f t="shared" si="37"/>
        <v>1.3708452084603041E-2</v>
      </c>
      <c r="F81" s="52">
        <f t="shared" ref="F81:F86" si="43">(C81-B81)/B81</f>
        <v>0.57397010070357346</v>
      </c>
      <c r="H81" s="19">
        <v>1930.9190000000001</v>
      </c>
      <c r="I81" s="140">
        <v>2736.4780000000005</v>
      </c>
      <c r="J81" s="214">
        <f t="shared" si="39"/>
        <v>7.6563027712533826E-3</v>
      </c>
      <c r="K81" s="215">
        <f t="shared" si="40"/>
        <v>1.1054706272719416E-2</v>
      </c>
      <c r="L81" s="59">
        <f>(I81-H81)/H81</f>
        <v>0.41718943156082694</v>
      </c>
      <c r="N81" s="40">
        <f t="shared" si="34"/>
        <v>2.5083906654334203</v>
      </c>
      <c r="O81" s="143">
        <f t="shared" si="35"/>
        <v>2.2585338436155991</v>
      </c>
      <c r="P81" s="52">
        <f>(O81-N81)/N81</f>
        <v>-9.9608416368687488E-2</v>
      </c>
    </row>
    <row r="82" spans="1:16" ht="20.100000000000001" customHeight="1" x14ac:dyDescent="0.25">
      <c r="A82" s="38" t="s">
        <v>197</v>
      </c>
      <c r="B82" s="19">
        <v>3637.2999999999993</v>
      </c>
      <c r="C82" s="140">
        <v>2667.26</v>
      </c>
      <c r="D82" s="247">
        <f t="shared" si="36"/>
        <v>4.179537717366154E-3</v>
      </c>
      <c r="E82" s="215">
        <f t="shared" si="37"/>
        <v>3.0177858107948569E-3</v>
      </c>
      <c r="F82" s="52">
        <f>(C82-B82)/B82</f>
        <v>-0.2666923267258679</v>
      </c>
      <c r="H82" s="19">
        <v>2345.2139999999999</v>
      </c>
      <c r="I82" s="140">
        <v>1898.2749999999999</v>
      </c>
      <c r="J82" s="214">
        <f t="shared" si="39"/>
        <v>9.299027275293385E-3</v>
      </c>
      <c r="K82" s="215">
        <f t="shared" si="40"/>
        <v>7.6685698002492411E-3</v>
      </c>
      <c r="L82" s="59">
        <f>(I82-H82)/H82</f>
        <v>-0.19057493260742947</v>
      </c>
      <c r="N82" s="40">
        <f t="shared" si="34"/>
        <v>6.4476782228576157</v>
      </c>
      <c r="O82" s="143">
        <f t="shared" si="35"/>
        <v>7.116947729130267</v>
      </c>
      <c r="P82" s="52">
        <f>(O82-N82)/N82</f>
        <v>0.10380007859263649</v>
      </c>
    </row>
    <row r="83" spans="1:16" ht="20.100000000000001" customHeight="1" x14ac:dyDescent="0.25">
      <c r="A83" s="38" t="s">
        <v>198</v>
      </c>
      <c r="B83" s="19">
        <v>10750.719999999996</v>
      </c>
      <c r="C83" s="140">
        <v>14953.140000000001</v>
      </c>
      <c r="D83" s="247">
        <f t="shared" si="36"/>
        <v>1.2353404923663885E-2</v>
      </c>
      <c r="E83" s="215">
        <f t="shared" si="37"/>
        <v>1.6918250833750367E-2</v>
      </c>
      <c r="F83" s="52">
        <f>(C83-B83)/B83</f>
        <v>0.39089660971544299</v>
      </c>
      <c r="H83" s="19">
        <v>1233.7450000000003</v>
      </c>
      <c r="I83" s="140">
        <v>1730.8260000000005</v>
      </c>
      <c r="J83" s="214">
        <f t="shared" si="39"/>
        <v>4.8919324231208074E-3</v>
      </c>
      <c r="K83" s="215">
        <f t="shared" si="40"/>
        <v>6.9921165232045921E-3</v>
      </c>
      <c r="L83" s="59">
        <f>(I83-H83)/H83</f>
        <v>0.40290416577169513</v>
      </c>
      <c r="N83" s="40">
        <f t="shared" si="34"/>
        <v>1.1475929054054061</v>
      </c>
      <c r="O83" s="143">
        <f t="shared" si="35"/>
        <v>1.1575000300940139</v>
      </c>
      <c r="P83" s="52">
        <f>(O83-N83)/N83</f>
        <v>8.6329609062090838E-3</v>
      </c>
    </row>
    <row r="84" spans="1:16" ht="20.100000000000001" customHeight="1" x14ac:dyDescent="0.25">
      <c r="A84" s="38" t="s">
        <v>199</v>
      </c>
      <c r="B84" s="19">
        <v>4347.2400000000016</v>
      </c>
      <c r="C84" s="140">
        <v>5652.4400000000005</v>
      </c>
      <c r="D84" s="247">
        <f t="shared" si="36"/>
        <v>4.9953134320630272E-3</v>
      </c>
      <c r="E84" s="215">
        <f t="shared" si="37"/>
        <v>6.3952720126156729E-3</v>
      </c>
      <c r="F84" s="52">
        <f t="shared" si="43"/>
        <v>0.30023647187640856</v>
      </c>
      <c r="H84" s="19">
        <v>1402.9389999999999</v>
      </c>
      <c r="I84" s="140">
        <v>1645.5490000000002</v>
      </c>
      <c r="J84" s="214">
        <f t="shared" si="39"/>
        <v>5.5628049408594808E-3</v>
      </c>
      <c r="K84" s="215">
        <f t="shared" si="40"/>
        <v>6.6476181618734592E-3</v>
      </c>
      <c r="L84" s="59">
        <f t="shared" si="41"/>
        <v>0.17292982802530998</v>
      </c>
      <c r="N84" s="40">
        <f t="shared" si="34"/>
        <v>3.227194725849043</v>
      </c>
      <c r="O84" s="143">
        <f t="shared" si="35"/>
        <v>2.9112188718500329</v>
      </c>
      <c r="P84" s="52">
        <f t="shared" si="42"/>
        <v>-9.791037753877091E-2</v>
      </c>
    </row>
    <row r="85" spans="1:16" ht="20.100000000000001" customHeight="1" x14ac:dyDescent="0.25">
      <c r="A85" s="38" t="s">
        <v>200</v>
      </c>
      <c r="B85" s="19">
        <v>4521.7400000000007</v>
      </c>
      <c r="C85" s="140">
        <v>6658.95</v>
      </c>
      <c r="D85" s="247">
        <f t="shared" si="36"/>
        <v>5.1958273659371617E-3</v>
      </c>
      <c r="E85" s="215">
        <f t="shared" si="37"/>
        <v>7.5340554819524194E-3</v>
      </c>
      <c r="F85" s="52">
        <f t="shared" si="43"/>
        <v>0.47265212064382267</v>
      </c>
      <c r="H85" s="19">
        <v>950.2919999999998</v>
      </c>
      <c r="I85" s="140">
        <v>1546.2260000000001</v>
      </c>
      <c r="J85" s="214">
        <f t="shared" si="39"/>
        <v>3.7680106069182175E-3</v>
      </c>
      <c r="K85" s="215">
        <f t="shared" si="40"/>
        <v>6.2463773731204304E-3</v>
      </c>
      <c r="L85" s="59">
        <f t="shared" si="41"/>
        <v>0.62710619472751583</v>
      </c>
      <c r="N85" s="40">
        <f t="shared" si="34"/>
        <v>2.1016069035371334</v>
      </c>
      <c r="O85" s="143">
        <f t="shared" si="35"/>
        <v>2.3220267459584472</v>
      </c>
      <c r="P85" s="52">
        <f t="shared" si="42"/>
        <v>0.10488157516533354</v>
      </c>
    </row>
    <row r="86" spans="1:16" ht="20.100000000000001" customHeight="1" x14ac:dyDescent="0.25">
      <c r="A86" s="38" t="s">
        <v>201</v>
      </c>
      <c r="B86" s="19">
        <v>1091.3100000000004</v>
      </c>
      <c r="C86" s="140">
        <v>2116.8400000000006</v>
      </c>
      <c r="D86" s="247">
        <f t="shared" si="36"/>
        <v>1.2539992044480412E-3</v>
      </c>
      <c r="E86" s="215">
        <f t="shared" si="37"/>
        <v>2.395030749054455E-3</v>
      </c>
      <c r="F86" s="52">
        <f t="shared" si="43"/>
        <v>0.93972381816349138</v>
      </c>
      <c r="H86" s="19">
        <v>860.03299999999967</v>
      </c>
      <c r="I86" s="140">
        <v>1538.1560000000002</v>
      </c>
      <c r="J86" s="214">
        <f t="shared" si="39"/>
        <v>3.4101239053887593E-3</v>
      </c>
      <c r="K86" s="215">
        <f t="shared" si="40"/>
        <v>6.2137765337857654E-3</v>
      </c>
      <c r="L86" s="59">
        <f t="shared" si="41"/>
        <v>0.78848486046465749</v>
      </c>
      <c r="N86" s="40">
        <f t="shared" si="34"/>
        <v>7.8807396615077234</v>
      </c>
      <c r="O86" s="143">
        <f t="shared" si="35"/>
        <v>7.2662837059012473</v>
      </c>
      <c r="P86" s="52">
        <f t="shared" si="42"/>
        <v>-7.796932546924408E-2</v>
      </c>
    </row>
    <row r="87" spans="1:16" ht="20.100000000000001" customHeight="1" x14ac:dyDescent="0.25">
      <c r="A87" s="38" t="s">
        <v>202</v>
      </c>
      <c r="B87" s="19">
        <v>3533.3999999999987</v>
      </c>
      <c r="C87" s="140">
        <v>4387.6900000000005</v>
      </c>
      <c r="D87" s="247">
        <f t="shared" si="36"/>
        <v>4.0601486186296332E-3</v>
      </c>
      <c r="E87" s="215">
        <f t="shared" si="37"/>
        <v>4.9643111748260329E-3</v>
      </c>
      <c r="F87" s="52">
        <f t="shared" ref="F87:F88" si="44">(C87-B87)/B87</f>
        <v>0.2417756268749652</v>
      </c>
      <c r="H87" s="19">
        <v>1297.8700000000001</v>
      </c>
      <c r="I87" s="140">
        <v>1492.4050000000004</v>
      </c>
      <c r="J87" s="214">
        <f t="shared" si="39"/>
        <v>5.1461949868050541E-3</v>
      </c>
      <c r="K87" s="215">
        <f t="shared" si="40"/>
        <v>6.0289536093247669E-3</v>
      </c>
      <c r="L87" s="59">
        <f t="shared" ref="L87:L88" si="45">(I87-H87)/H87</f>
        <v>0.14988789324046345</v>
      </c>
      <c r="N87" s="40">
        <f t="shared" si="34"/>
        <v>3.6731476764589366</v>
      </c>
      <c r="O87" s="143">
        <f t="shared" si="35"/>
        <v>3.4013455827553911</v>
      </c>
      <c r="P87" s="52">
        <f t="shared" ref="P87:P88" si="46">(O87-N87)/N87</f>
        <v>-7.3997050389646657E-2</v>
      </c>
    </row>
    <row r="88" spans="1:16" ht="20.100000000000001" customHeight="1" x14ac:dyDescent="0.25">
      <c r="A88" s="38" t="s">
        <v>203</v>
      </c>
      <c r="B88" s="19">
        <v>3775.0599999999986</v>
      </c>
      <c r="C88" s="140">
        <v>4963.420000000001</v>
      </c>
      <c r="D88" s="247">
        <f t="shared" si="36"/>
        <v>4.3378345628131499E-3</v>
      </c>
      <c r="E88" s="215">
        <f t="shared" si="37"/>
        <v>5.6157024245913068E-3</v>
      </c>
      <c r="F88" s="52">
        <f t="shared" si="44"/>
        <v>0.31479234767129605</v>
      </c>
      <c r="H88" s="19">
        <v>903.54899999999998</v>
      </c>
      <c r="I88" s="140">
        <v>1382.8030000000001</v>
      </c>
      <c r="J88" s="214">
        <f t="shared" si="39"/>
        <v>3.5826695540637499E-3</v>
      </c>
      <c r="K88" s="215">
        <f t="shared" si="40"/>
        <v>5.5861881579297272E-3</v>
      </c>
      <c r="L88" s="59">
        <f t="shared" si="45"/>
        <v>0.53041284977350445</v>
      </c>
      <c r="N88" s="40">
        <f t="shared" si="34"/>
        <v>2.3934692428729618</v>
      </c>
      <c r="O88" s="143">
        <f t="shared" si="35"/>
        <v>2.7859882903320692</v>
      </c>
      <c r="P88" s="52">
        <f t="shared" si="46"/>
        <v>0.16399586024675777</v>
      </c>
    </row>
    <row r="89" spans="1:16" ht="20.100000000000001" customHeight="1" x14ac:dyDescent="0.25">
      <c r="A89" s="38" t="s">
        <v>204</v>
      </c>
      <c r="B89" s="19">
        <v>23838.700000000012</v>
      </c>
      <c r="C89" s="140">
        <v>20263.719999999994</v>
      </c>
      <c r="D89" s="247">
        <f t="shared" si="36"/>
        <v>2.7392501521176862E-2</v>
      </c>
      <c r="E89" s="215">
        <f t="shared" si="37"/>
        <v>2.2926736309891022E-2</v>
      </c>
      <c r="F89" s="52">
        <f t="shared" ref="F89:F94" si="47">(C89-B89)/B89</f>
        <v>-0.14996539240814374</v>
      </c>
      <c r="H89" s="19">
        <v>1270.954</v>
      </c>
      <c r="I89" s="140">
        <v>1229.5030000000002</v>
      </c>
      <c r="J89" s="214">
        <f t="shared" si="39"/>
        <v>5.0394701343430617E-3</v>
      </c>
      <c r="K89" s="215">
        <f t="shared" si="40"/>
        <v>4.9668934032823719E-3</v>
      </c>
      <c r="L89" s="59">
        <f t="shared" ref="L89:L94" si="48">(I89-H89)/H89</f>
        <v>-3.2614083593898599E-2</v>
      </c>
      <c r="N89" s="40">
        <f t="shared" si="34"/>
        <v>0.53314736122355633</v>
      </c>
      <c r="O89" s="143">
        <f t="shared" si="35"/>
        <v>0.60675088285862644</v>
      </c>
      <c r="P89" s="52">
        <f t="shared" ref="P89:P92" si="49">(O89-N89)/N89</f>
        <v>0.1380547424377237</v>
      </c>
    </row>
    <row r="90" spans="1:16" ht="20.100000000000001" customHeight="1" x14ac:dyDescent="0.25">
      <c r="A90" s="38" t="s">
        <v>205</v>
      </c>
      <c r="B90" s="19">
        <v>6098.3300000000017</v>
      </c>
      <c r="C90" s="140">
        <v>5225.130000000001</v>
      </c>
      <c r="D90" s="247">
        <f t="shared" si="36"/>
        <v>7.0074506496427425E-3</v>
      </c>
      <c r="E90" s="215">
        <f t="shared" si="37"/>
        <v>5.9118058132909919E-3</v>
      </c>
      <c r="F90" s="52">
        <f t="shared" si="47"/>
        <v>-0.14318674128818881</v>
      </c>
      <c r="H90" s="19">
        <v>1577.5340000000008</v>
      </c>
      <c r="I90" s="140">
        <v>1210.1959999999997</v>
      </c>
      <c r="J90" s="214">
        <f t="shared" si="39"/>
        <v>6.2550930080166175E-3</v>
      </c>
      <c r="K90" s="215">
        <f t="shared" si="40"/>
        <v>4.8888978140587793E-3</v>
      </c>
      <c r="L90" s="59">
        <f t="shared" si="48"/>
        <v>-0.23285583702157983</v>
      </c>
      <c r="N90" s="40">
        <f t="shared" si="34"/>
        <v>2.5868295090623179</v>
      </c>
      <c r="O90" s="143">
        <f t="shared" si="35"/>
        <v>2.3161069676735306</v>
      </c>
      <c r="P90" s="52">
        <f t="shared" si="49"/>
        <v>-0.10465418785442865</v>
      </c>
    </row>
    <row r="91" spans="1:16" ht="20.100000000000001" customHeight="1" x14ac:dyDescent="0.25">
      <c r="A91" s="38" t="s">
        <v>206</v>
      </c>
      <c r="B91" s="19">
        <v>3116.88</v>
      </c>
      <c r="C91" s="140">
        <v>4729.08</v>
      </c>
      <c r="D91" s="247">
        <f t="shared" si="36"/>
        <v>3.5815350728573996E-3</v>
      </c>
      <c r="E91" s="215">
        <f t="shared" si="37"/>
        <v>5.3505659448699191E-3</v>
      </c>
      <c r="F91" s="52">
        <f t="shared" si="47"/>
        <v>0.51724801724801717</v>
      </c>
      <c r="H91" s="19">
        <v>725.59700000000009</v>
      </c>
      <c r="I91" s="140">
        <v>1027.873</v>
      </c>
      <c r="J91" s="214">
        <f t="shared" si="39"/>
        <v>2.8770706186604105E-3</v>
      </c>
      <c r="K91" s="215">
        <f t="shared" si="40"/>
        <v>4.1523571907608695E-3</v>
      </c>
      <c r="L91" s="59">
        <f t="shared" si="48"/>
        <v>0.41658937399134771</v>
      </c>
      <c r="N91" s="40">
        <f t="shared" si="34"/>
        <v>2.3279593696260363</v>
      </c>
      <c r="O91" s="143">
        <f t="shared" si="35"/>
        <v>2.1735157789675794</v>
      </c>
      <c r="P91" s="52">
        <f t="shared" si="49"/>
        <v>-6.6342906441389807E-2</v>
      </c>
    </row>
    <row r="92" spans="1:16" ht="20.100000000000001" customHeight="1" x14ac:dyDescent="0.25">
      <c r="A92" s="38" t="s">
        <v>207</v>
      </c>
      <c r="B92" s="19">
        <v>1134.7199999999996</v>
      </c>
      <c r="C92" s="140">
        <v>2328.2099999999996</v>
      </c>
      <c r="D92" s="247">
        <f t="shared" si="36"/>
        <v>1.3038806363648095E-3</v>
      </c>
      <c r="E92" s="215">
        <f t="shared" si="37"/>
        <v>2.6341785587271926E-3</v>
      </c>
      <c r="F92" s="52">
        <f t="shared" si="47"/>
        <v>1.0517925126903558</v>
      </c>
      <c r="H92" s="19">
        <v>393.36600000000004</v>
      </c>
      <c r="I92" s="140">
        <v>889.54700000000003</v>
      </c>
      <c r="J92" s="214">
        <f t="shared" si="39"/>
        <v>1.5597387544049534E-3</v>
      </c>
      <c r="K92" s="215">
        <f t="shared" si="40"/>
        <v>3.5935537580710445E-3</v>
      </c>
      <c r="L92" s="59">
        <f t="shared" si="48"/>
        <v>1.26137236060056</v>
      </c>
      <c r="N92" s="40">
        <f t="shared" si="34"/>
        <v>3.4666349407783437</v>
      </c>
      <c r="O92" s="143">
        <f t="shared" si="35"/>
        <v>3.8207335248968102</v>
      </c>
      <c r="P92" s="52">
        <f t="shared" si="49"/>
        <v>0.10214475713989163</v>
      </c>
    </row>
    <row r="93" spans="1:16" ht="20.100000000000001" customHeight="1" x14ac:dyDescent="0.25">
      <c r="A93" s="38" t="s">
        <v>208</v>
      </c>
      <c r="B93" s="19">
        <v>1367.8800000000006</v>
      </c>
      <c r="C93" s="140">
        <v>882.9799999999999</v>
      </c>
      <c r="D93" s="247">
        <f t="shared" si="36"/>
        <v>1.5717994261762345E-3</v>
      </c>
      <c r="E93" s="215">
        <f t="shared" si="37"/>
        <v>9.9901941138683223E-4</v>
      </c>
      <c r="F93" s="52">
        <f t="shared" si="47"/>
        <v>-0.354490159955552</v>
      </c>
      <c r="H93" s="19">
        <v>1099.6449999999998</v>
      </c>
      <c r="I93" s="140">
        <v>794.2270000000002</v>
      </c>
      <c r="J93" s="214">
        <f t="shared" si="39"/>
        <v>4.3602114127495369E-3</v>
      </c>
      <c r="K93" s="215">
        <f t="shared" si="40"/>
        <v>3.2084841167599825E-3</v>
      </c>
      <c r="L93" s="59">
        <f t="shared" si="48"/>
        <v>-0.27774236230783539</v>
      </c>
      <c r="N93" s="40">
        <f t="shared" ref="N93:N94" si="50">(H93/B93)*10</f>
        <v>8.0390458227329837</v>
      </c>
      <c r="O93" s="143">
        <f t="shared" ref="O93:O94" si="51">(I93/C93)*10</f>
        <v>8.9948469954019377</v>
      </c>
      <c r="P93" s="52">
        <f t="shared" ref="P93:P94" si="52">(O93-N93)/N93</f>
        <v>0.11889485316355819</v>
      </c>
    </row>
    <row r="94" spans="1:16" ht="20.100000000000001" customHeight="1" x14ac:dyDescent="0.25">
      <c r="A94" s="38" t="s">
        <v>209</v>
      </c>
      <c r="B94" s="19">
        <v>2803.7500000000005</v>
      </c>
      <c r="C94" s="140">
        <v>1830.3600000000006</v>
      </c>
      <c r="D94" s="247">
        <f t="shared" si="36"/>
        <v>3.2217245965593592E-3</v>
      </c>
      <c r="E94" s="215">
        <f t="shared" si="37"/>
        <v>2.0709021380167195E-3</v>
      </c>
      <c r="F94" s="52">
        <f t="shared" si="47"/>
        <v>-0.34717432010699945</v>
      </c>
      <c r="H94" s="19">
        <v>1006.8770000000002</v>
      </c>
      <c r="I94" s="140">
        <v>702.71299999999985</v>
      </c>
      <c r="J94" s="214">
        <f t="shared" si="39"/>
        <v>3.9923762547322246E-3</v>
      </c>
      <c r="K94" s="215">
        <f t="shared" si="40"/>
        <v>2.8387897907534705E-3</v>
      </c>
      <c r="L94" s="59">
        <f t="shared" si="48"/>
        <v>-0.30208655079021596</v>
      </c>
      <c r="N94" s="40">
        <f t="shared" si="50"/>
        <v>3.5911796700847081</v>
      </c>
      <c r="O94" s="143">
        <f t="shared" si="51"/>
        <v>3.8392064948971765</v>
      </c>
      <c r="P94" s="52">
        <f t="shared" si="52"/>
        <v>6.9065557170136793E-2</v>
      </c>
    </row>
    <row r="95" spans="1:16" ht="20.100000000000001" customHeight="1" thickBot="1" x14ac:dyDescent="0.3">
      <c r="A95" s="8" t="s">
        <v>17</v>
      </c>
      <c r="B95" s="19">
        <f>B96-SUM(B68:B94)</f>
        <v>36587.180000000051</v>
      </c>
      <c r="C95" s="140">
        <f>C96-SUM(C68:C94)</f>
        <v>29957.890000000363</v>
      </c>
      <c r="D95" s="247">
        <f t="shared" si="36"/>
        <v>4.2041486482298641E-2</v>
      </c>
      <c r="E95" s="215">
        <f t="shared" si="37"/>
        <v>3.3894894147310055E-2</v>
      </c>
      <c r="F95" s="52">
        <f t="shared" si="38"/>
        <v>-0.18119160864542386</v>
      </c>
      <c r="H95" s="19">
        <f>H96-SUM(H68:H94)</f>
        <v>10376.210999999865</v>
      </c>
      <c r="I95" s="140">
        <f>I96-SUM(I68:I94)</f>
        <v>9667.4620000001159</v>
      </c>
      <c r="J95" s="214">
        <f t="shared" si="39"/>
        <v>4.114279937916028E-2</v>
      </c>
      <c r="K95" s="215">
        <f t="shared" si="40"/>
        <v>3.9054197699626252E-2</v>
      </c>
      <c r="L95" s="59">
        <f t="shared" si="41"/>
        <v>-6.8305183847915008E-2</v>
      </c>
      <c r="N95" s="40">
        <f t="shared" si="34"/>
        <v>2.8360237110375408</v>
      </c>
      <c r="O95" s="143">
        <f t="shared" si="35"/>
        <v>3.2270169895142815</v>
      </c>
      <c r="P95" s="52">
        <f t="shared" si="42"/>
        <v>0.13786671703590883</v>
      </c>
    </row>
    <row r="96" spans="1:16" s="1" customFormat="1" ht="26.25" customHeight="1" thickBot="1" x14ac:dyDescent="0.3">
      <c r="A96" s="12" t="s">
        <v>18</v>
      </c>
      <c r="B96" s="17">
        <v>870263.70999999973</v>
      </c>
      <c r="C96" s="145">
        <v>883846.69</v>
      </c>
      <c r="D96" s="243">
        <f>SUM(D68:D95)</f>
        <v>0.99999999999999989</v>
      </c>
      <c r="E96" s="244">
        <f>SUM(E68:E95)</f>
        <v>1.0000000000000002</v>
      </c>
      <c r="F96" s="57">
        <f t="shared" si="38"/>
        <v>1.5607889705064479E-2</v>
      </c>
      <c r="H96" s="17">
        <v>252199.92699999991</v>
      </c>
      <c r="I96" s="145">
        <v>247539.63900000008</v>
      </c>
      <c r="J96" s="255">
        <f t="shared" si="39"/>
        <v>1</v>
      </c>
      <c r="K96" s="244">
        <f t="shared" si="40"/>
        <v>1</v>
      </c>
      <c r="L96" s="60">
        <f t="shared" si="41"/>
        <v>-1.8478546189269227E-2</v>
      </c>
      <c r="N96" s="37">
        <f t="shared" si="34"/>
        <v>2.8979713172229138</v>
      </c>
      <c r="O96" s="150">
        <f t="shared" si="35"/>
        <v>2.8007078806846026</v>
      </c>
      <c r="P96" s="57">
        <f t="shared" si="42"/>
        <v>-3.3562594619299883E-2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27" zoomScaleNormal="100" workbookViewId="0">
      <selection activeCell="P81" sqref="P81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160</v>
      </c>
    </row>
    <row r="3" spans="1:17" ht="8.25" customHeight="1" thickBot="1" x14ac:dyDescent="0.3"/>
    <row r="4" spans="1:17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104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7" x14ac:dyDescent="0.25">
      <c r="A5" s="365"/>
      <c r="B5" s="359" t="s">
        <v>63</v>
      </c>
      <c r="C5" s="353"/>
      <c r="D5" s="359" t="str">
        <f>B5</f>
        <v>jun</v>
      </c>
      <c r="E5" s="353"/>
      <c r="F5" s="131" t="s">
        <v>148</v>
      </c>
      <c r="H5" s="348" t="str">
        <f>B5</f>
        <v>jun</v>
      </c>
      <c r="I5" s="353"/>
      <c r="J5" s="359" t="str">
        <f>B5</f>
        <v>jun</v>
      </c>
      <c r="K5" s="349"/>
      <c r="L5" s="131" t="str">
        <f>F5</f>
        <v>2024 /2023</v>
      </c>
      <c r="N5" s="348" t="str">
        <f>B5</f>
        <v>jun</v>
      </c>
      <c r="O5" s="349"/>
      <c r="P5" s="131" t="str">
        <f>L5</f>
        <v>2024 /2023</v>
      </c>
    </row>
    <row r="6" spans="1:17" ht="19.5" customHeight="1" thickBot="1" x14ac:dyDescent="0.3">
      <c r="A6" s="366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161</v>
      </c>
      <c r="B7" s="19">
        <v>31379.039999999997</v>
      </c>
      <c r="C7" s="147">
        <v>29679.849999999988</v>
      </c>
      <c r="D7" s="214">
        <f>B7/$B$33</f>
        <v>0.10182308155859757</v>
      </c>
      <c r="E7" s="246">
        <f>C7/$C$33</f>
        <v>0.10296005764404752</v>
      </c>
      <c r="F7" s="52">
        <f>(C7-B7)/B7</f>
        <v>-5.4150477516202208E-2</v>
      </c>
      <c r="H7" s="19">
        <v>9173.3550000000014</v>
      </c>
      <c r="I7" s="147">
        <v>9007.755000000001</v>
      </c>
      <c r="J7" s="214">
        <f t="shared" ref="J7:J32" si="0">H7/$H$33</f>
        <v>0.10548381701918799</v>
      </c>
      <c r="K7" s="246">
        <f>I7/$I$33</f>
        <v>0.12268627154356594</v>
      </c>
      <c r="L7" s="52">
        <f>(I7-H7)/H7</f>
        <v>-1.8052282943372445E-2</v>
      </c>
      <c r="N7" s="40">
        <f t="shared" ref="N7:O33" si="1">(H7/B7)*10</f>
        <v>2.9234020543649524</v>
      </c>
      <c r="O7" s="149">
        <f t="shared" si="1"/>
        <v>3.0349732225735657</v>
      </c>
      <c r="P7" s="52">
        <f>(O7-N7)/N7</f>
        <v>3.8164838819219421E-2</v>
      </c>
      <c r="Q7" s="2"/>
    </row>
    <row r="8" spans="1:17" ht="20.100000000000001" customHeight="1" x14ac:dyDescent="0.25">
      <c r="A8" s="8" t="s">
        <v>162</v>
      </c>
      <c r="B8" s="19">
        <v>19847.599999999999</v>
      </c>
      <c r="C8" s="140">
        <v>16143.59</v>
      </c>
      <c r="D8" s="214">
        <f t="shared" ref="D8:D32" si="2">B8/$B$33</f>
        <v>6.4404258178147614E-2</v>
      </c>
      <c r="E8" s="215">
        <f t="shared" ref="E8:E32" si="3">C8/$C$33</f>
        <v>5.6002471608915465E-2</v>
      </c>
      <c r="F8" s="52">
        <f t="shared" ref="F8:F33" si="4">(C8-B8)/B8</f>
        <v>-0.18662256393720142</v>
      </c>
      <c r="H8" s="19">
        <v>6941.4739999999993</v>
      </c>
      <c r="I8" s="140">
        <v>7409.1170000000011</v>
      </c>
      <c r="J8" s="214">
        <f t="shared" si="0"/>
        <v>7.98195614646387E-2</v>
      </c>
      <c r="K8" s="215">
        <f t="shared" ref="K8:K32" si="5">I8/$I$33</f>
        <v>0.10091270690200285</v>
      </c>
      <c r="L8" s="52">
        <f t="shared" ref="L8:L33" si="6">(I8-H8)/H8</f>
        <v>6.7369408860423863E-2</v>
      </c>
      <c r="N8" s="40">
        <f t="shared" si="1"/>
        <v>3.4973870896229267</v>
      </c>
      <c r="O8" s="143">
        <f t="shared" si="1"/>
        <v>4.5895101399378957</v>
      </c>
      <c r="P8" s="52">
        <f t="shared" ref="P8:P33" si="7">(O8-N8)/N8</f>
        <v>0.312268279812492</v>
      </c>
      <c r="Q8" s="2"/>
    </row>
    <row r="9" spans="1:17" ht="20.100000000000001" customHeight="1" x14ac:dyDescent="0.25">
      <c r="A9" s="8" t="s">
        <v>164</v>
      </c>
      <c r="B9" s="19">
        <v>20904.339999999993</v>
      </c>
      <c r="C9" s="140">
        <v>20737.740000000005</v>
      </c>
      <c r="D9" s="214">
        <f t="shared" si="2"/>
        <v>6.7833315383410475E-2</v>
      </c>
      <c r="E9" s="215">
        <f t="shared" si="3"/>
        <v>7.1939679809947532E-2</v>
      </c>
      <c r="F9" s="52">
        <f t="shared" si="4"/>
        <v>-7.9696369270681449E-3</v>
      </c>
      <c r="H9" s="19">
        <v>7000.0300000000016</v>
      </c>
      <c r="I9" s="140">
        <v>6373.6419999999998</v>
      </c>
      <c r="J9" s="214">
        <f t="shared" si="0"/>
        <v>8.049289312893991E-2</v>
      </c>
      <c r="K9" s="215">
        <f t="shared" si="5"/>
        <v>8.6809462860998846E-2</v>
      </c>
      <c r="L9" s="52">
        <f t="shared" si="6"/>
        <v>-8.9483616498786667E-2</v>
      </c>
      <c r="N9" s="40">
        <f t="shared" si="1"/>
        <v>3.3486012952334319</v>
      </c>
      <c r="O9" s="143">
        <f t="shared" si="1"/>
        <v>3.073450626731745</v>
      </c>
      <c r="P9" s="52">
        <f t="shared" si="7"/>
        <v>-8.2168835356227765E-2</v>
      </c>
      <c r="Q9" s="2"/>
    </row>
    <row r="10" spans="1:17" ht="20.100000000000001" customHeight="1" x14ac:dyDescent="0.25">
      <c r="A10" s="8" t="s">
        <v>163</v>
      </c>
      <c r="B10" s="19">
        <v>35929.750000000007</v>
      </c>
      <c r="C10" s="140">
        <v>17167.05</v>
      </c>
      <c r="D10" s="214">
        <f t="shared" si="2"/>
        <v>0.11658985949315281</v>
      </c>
      <c r="E10" s="215">
        <f t="shared" si="3"/>
        <v>5.9552877038739967E-2</v>
      </c>
      <c r="F10" s="52">
        <f t="shared" si="4"/>
        <v>-0.52220513641202637</v>
      </c>
      <c r="H10" s="19">
        <v>15933.506999999998</v>
      </c>
      <c r="I10" s="140">
        <v>5401.3109999999997</v>
      </c>
      <c r="J10" s="214">
        <f t="shared" si="0"/>
        <v>0.18321836850988005</v>
      </c>
      <c r="K10" s="215">
        <f t="shared" si="5"/>
        <v>7.3566244645558138E-2</v>
      </c>
      <c r="L10" s="52">
        <f t="shared" si="6"/>
        <v>-0.66100928063106257</v>
      </c>
      <c r="N10" s="40">
        <f t="shared" si="1"/>
        <v>4.4346278501798633</v>
      </c>
      <c r="O10" s="143">
        <f t="shared" si="1"/>
        <v>3.1463244995500101</v>
      </c>
      <c r="P10" s="52">
        <f t="shared" si="7"/>
        <v>-0.29050991292935685</v>
      </c>
      <c r="Q10" s="2"/>
    </row>
    <row r="11" spans="1:17" ht="20.100000000000001" customHeight="1" x14ac:dyDescent="0.25">
      <c r="A11" s="8" t="s">
        <v>165</v>
      </c>
      <c r="B11" s="19">
        <v>21690.930000000004</v>
      </c>
      <c r="C11" s="140">
        <v>19052.89</v>
      </c>
      <c r="D11" s="214">
        <f t="shared" si="2"/>
        <v>7.0385752224154441E-2</v>
      </c>
      <c r="E11" s="215">
        <f t="shared" si="3"/>
        <v>6.609489780729004E-2</v>
      </c>
      <c r="F11" s="52">
        <f t="shared" si="4"/>
        <v>-0.12161949718154104</v>
      </c>
      <c r="H11" s="19">
        <v>4313.3469999999998</v>
      </c>
      <c r="I11" s="140">
        <v>4242.7350000000006</v>
      </c>
      <c r="J11" s="214">
        <f t="shared" si="0"/>
        <v>4.9598898733153068E-2</v>
      </c>
      <c r="K11" s="215">
        <f t="shared" si="5"/>
        <v>5.7786356122850949E-2</v>
      </c>
      <c r="L11" s="52">
        <f t="shared" si="6"/>
        <v>-1.6370581824276871E-2</v>
      </c>
      <c r="N11" s="40">
        <f t="shared" si="1"/>
        <v>1.9885486698818351</v>
      </c>
      <c r="O11" s="143">
        <f t="shared" si="1"/>
        <v>2.226819658330049</v>
      </c>
      <c r="P11" s="52">
        <f t="shared" si="7"/>
        <v>0.11982155229943285</v>
      </c>
      <c r="Q11" s="2"/>
    </row>
    <row r="12" spans="1:17" ht="20.100000000000001" customHeight="1" x14ac:dyDescent="0.25">
      <c r="A12" s="8" t="s">
        <v>169</v>
      </c>
      <c r="B12" s="19">
        <v>12535.379999999997</v>
      </c>
      <c r="C12" s="140">
        <v>10127.869999999997</v>
      </c>
      <c r="D12" s="214">
        <f t="shared" si="2"/>
        <v>4.0676547788205522E-2</v>
      </c>
      <c r="E12" s="215">
        <f t="shared" si="3"/>
        <v>3.5133805562070547E-2</v>
      </c>
      <c r="F12" s="52">
        <f t="shared" si="4"/>
        <v>-0.19205720129744777</v>
      </c>
      <c r="H12" s="19">
        <v>4411.5379999999996</v>
      </c>
      <c r="I12" s="140">
        <v>3626.1549999999997</v>
      </c>
      <c r="J12" s="214">
        <f t="shared" si="0"/>
        <v>5.0727990704076582E-2</v>
      </c>
      <c r="K12" s="215">
        <f t="shared" si="5"/>
        <v>4.9388492136948584E-2</v>
      </c>
      <c r="L12" s="52">
        <f t="shared" si="6"/>
        <v>-0.17802929499870565</v>
      </c>
      <c r="N12" s="40">
        <f t="shared" si="1"/>
        <v>3.5192694597212055</v>
      </c>
      <c r="O12" s="143">
        <f t="shared" si="1"/>
        <v>3.5803727733472099</v>
      </c>
      <c r="P12" s="52">
        <f t="shared" si="7"/>
        <v>1.7362499327017993E-2</v>
      </c>
      <c r="Q12" s="2"/>
    </row>
    <row r="13" spans="1:17" ht="20.100000000000001" customHeight="1" x14ac:dyDescent="0.25">
      <c r="A13" s="8" t="s">
        <v>166</v>
      </c>
      <c r="B13" s="19">
        <v>10281.220000000001</v>
      </c>
      <c r="C13" s="140">
        <v>7968.6899999999987</v>
      </c>
      <c r="D13" s="214">
        <f t="shared" si="2"/>
        <v>3.3361935310381854E-2</v>
      </c>
      <c r="E13" s="215">
        <f t="shared" si="3"/>
        <v>2.7643562273648458E-2</v>
      </c>
      <c r="F13" s="52">
        <f t="shared" si="4"/>
        <v>-0.22492758641484203</v>
      </c>
      <c r="H13" s="19">
        <v>4318.2889999999998</v>
      </c>
      <c r="I13" s="140">
        <v>3215.212</v>
      </c>
      <c r="J13" s="214">
        <f t="shared" si="0"/>
        <v>4.9655726472154653E-2</v>
      </c>
      <c r="K13" s="215">
        <f t="shared" si="5"/>
        <v>4.3791418894289606E-2</v>
      </c>
      <c r="L13" s="52">
        <f t="shared" si="6"/>
        <v>-0.25544307016042694</v>
      </c>
      <c r="N13" s="40">
        <f t="shared" si="1"/>
        <v>4.2001717694981719</v>
      </c>
      <c r="O13" s="143">
        <f t="shared" si="1"/>
        <v>4.0348062228546979</v>
      </c>
      <c r="P13" s="52">
        <f t="shared" si="7"/>
        <v>-3.9371139019686231E-2</v>
      </c>
      <c r="Q13" s="2"/>
    </row>
    <row r="14" spans="1:17" ht="20.100000000000001" customHeight="1" x14ac:dyDescent="0.25">
      <c r="A14" s="8" t="s">
        <v>167</v>
      </c>
      <c r="B14" s="19">
        <v>11092.32</v>
      </c>
      <c r="C14" s="140">
        <v>9336.2400000000034</v>
      </c>
      <c r="D14" s="214">
        <f t="shared" si="2"/>
        <v>3.5993905614514113E-2</v>
      </c>
      <c r="E14" s="215">
        <f t="shared" si="3"/>
        <v>3.23876235418529E-2</v>
      </c>
      <c r="F14" s="52">
        <f t="shared" si="4"/>
        <v>-0.15831494223029954</v>
      </c>
      <c r="H14" s="19">
        <v>3301.1459999999997</v>
      </c>
      <c r="I14" s="140">
        <v>3097.6229999999991</v>
      </c>
      <c r="J14" s="214">
        <f t="shared" si="0"/>
        <v>3.7959664770154902E-2</v>
      </c>
      <c r="K14" s="215">
        <f t="shared" si="5"/>
        <v>4.2189848249380144E-2</v>
      </c>
      <c r="L14" s="52">
        <f t="shared" si="6"/>
        <v>-6.1652226226892301E-2</v>
      </c>
      <c r="N14" s="40">
        <f t="shared" si="1"/>
        <v>2.9760645203167595</v>
      </c>
      <c r="O14" s="143">
        <f t="shared" si="1"/>
        <v>3.3178485128916972</v>
      </c>
      <c r="P14" s="52">
        <f t="shared" si="7"/>
        <v>0.11484428184996465</v>
      </c>
      <c r="Q14" s="2"/>
    </row>
    <row r="15" spans="1:17" ht="20.100000000000001" customHeight="1" x14ac:dyDescent="0.25">
      <c r="A15" s="8" t="s">
        <v>168</v>
      </c>
      <c r="B15" s="19">
        <v>33998.80999999999</v>
      </c>
      <c r="C15" s="140">
        <v>26115.919999999998</v>
      </c>
      <c r="D15" s="214">
        <f t="shared" si="2"/>
        <v>0.11032407631097897</v>
      </c>
      <c r="E15" s="215">
        <f t="shared" si="3"/>
        <v>9.059670546270733E-2</v>
      </c>
      <c r="F15" s="52">
        <f t="shared" si="4"/>
        <v>-0.23185782090608448</v>
      </c>
      <c r="H15" s="19">
        <v>3641.5940000000005</v>
      </c>
      <c r="I15" s="140">
        <v>2765.9590000000007</v>
      </c>
      <c r="J15" s="214">
        <f t="shared" si="0"/>
        <v>4.1874454346765483E-2</v>
      </c>
      <c r="K15" s="215">
        <f t="shared" si="5"/>
        <v>3.7672560693798859E-2</v>
      </c>
      <c r="L15" s="52">
        <f t="shared" si="6"/>
        <v>-0.24045376832233348</v>
      </c>
      <c r="N15" s="40">
        <f t="shared" si="1"/>
        <v>1.0710945471326796</v>
      </c>
      <c r="O15" s="143">
        <f t="shared" si="1"/>
        <v>1.0591083905908736</v>
      </c>
      <c r="P15" s="52">
        <f t="shared" si="7"/>
        <v>-1.1190568165894373E-2</v>
      </c>
      <c r="Q15" s="2"/>
    </row>
    <row r="16" spans="1:17" ht="20.100000000000001" customHeight="1" x14ac:dyDescent="0.25">
      <c r="A16" s="8" t="s">
        <v>171</v>
      </c>
      <c r="B16" s="19">
        <v>14412.340000000002</v>
      </c>
      <c r="C16" s="140">
        <v>11843.92</v>
      </c>
      <c r="D16" s="214">
        <f t="shared" si="2"/>
        <v>4.6767169144442865E-2</v>
      </c>
      <c r="E16" s="215">
        <f t="shared" si="3"/>
        <v>4.1086821056423389E-2</v>
      </c>
      <c r="F16" s="52">
        <f t="shared" si="4"/>
        <v>-0.17820978411555663</v>
      </c>
      <c r="H16" s="19">
        <v>3356.8160000000003</v>
      </c>
      <c r="I16" s="140">
        <v>2739.047</v>
      </c>
      <c r="J16" s="214">
        <f t="shared" si="0"/>
        <v>3.8599810506742903E-2</v>
      </c>
      <c r="K16" s="215">
        <f t="shared" si="5"/>
        <v>3.7306017316477813E-2</v>
      </c>
      <c r="L16" s="52">
        <f t="shared" si="6"/>
        <v>-0.18403421575683629</v>
      </c>
      <c r="N16" s="40">
        <f t="shared" si="1"/>
        <v>2.3291262903872654</v>
      </c>
      <c r="O16" s="143">
        <f t="shared" si="1"/>
        <v>2.3126186262656283</v>
      </c>
      <c r="P16" s="52">
        <f t="shared" si="7"/>
        <v>-7.0874920736446311E-3</v>
      </c>
      <c r="Q16" s="2"/>
    </row>
    <row r="17" spans="1:17" ht="20.100000000000001" customHeight="1" x14ac:dyDescent="0.25">
      <c r="A17" s="8" t="s">
        <v>173</v>
      </c>
      <c r="B17" s="19">
        <v>9479.1399999999976</v>
      </c>
      <c r="C17" s="140">
        <v>36513.210000000006</v>
      </c>
      <c r="D17" s="214">
        <f t="shared" si="2"/>
        <v>3.0759234359157079E-2</v>
      </c>
      <c r="E17" s="215">
        <f t="shared" si="3"/>
        <v>0.12666513497774465</v>
      </c>
      <c r="F17" s="52">
        <f t="shared" si="4"/>
        <v>2.8519538692328643</v>
      </c>
      <c r="H17" s="19">
        <v>2122.9839999999999</v>
      </c>
      <c r="I17" s="140">
        <v>2665.0439999999994</v>
      </c>
      <c r="J17" s="214">
        <f t="shared" si="0"/>
        <v>2.4412055980681416E-2</v>
      </c>
      <c r="K17" s="215">
        <f t="shared" si="5"/>
        <v>3.6298091129204894E-2</v>
      </c>
      <c r="L17" s="52">
        <f t="shared" si="6"/>
        <v>0.25532929122405046</v>
      </c>
      <c r="N17" s="40">
        <f t="shared" si="1"/>
        <v>2.2396377730469226</v>
      </c>
      <c r="O17" s="143">
        <f t="shared" si="1"/>
        <v>0.72988488275886976</v>
      </c>
      <c r="P17" s="52">
        <f t="shared" si="7"/>
        <v>-0.67410583463865437</v>
      </c>
      <c r="Q17" s="2"/>
    </row>
    <row r="18" spans="1:17" ht="20.100000000000001" customHeight="1" x14ac:dyDescent="0.25">
      <c r="A18" s="8" t="s">
        <v>170</v>
      </c>
      <c r="B18" s="19">
        <v>9242.51</v>
      </c>
      <c r="C18" s="140">
        <v>6906.59</v>
      </c>
      <c r="D18" s="214">
        <f t="shared" si="2"/>
        <v>2.9991384361540495E-2</v>
      </c>
      <c r="E18" s="215">
        <f t="shared" si="3"/>
        <v>2.3959113827185866E-2</v>
      </c>
      <c r="F18" s="52">
        <f t="shared" si="4"/>
        <v>-0.25273654018226649</v>
      </c>
      <c r="H18" s="19">
        <v>2776.6469999999995</v>
      </c>
      <c r="I18" s="140">
        <v>2496.915</v>
      </c>
      <c r="J18" s="214">
        <f t="shared" si="0"/>
        <v>3.1928484624750397E-2</v>
      </c>
      <c r="K18" s="215">
        <f t="shared" si="5"/>
        <v>3.4008162046059526E-2</v>
      </c>
      <c r="L18" s="52">
        <f t="shared" si="6"/>
        <v>-0.10074453108371341</v>
      </c>
      <c r="N18" s="40">
        <f t="shared" si="1"/>
        <v>3.0042131412354429</v>
      </c>
      <c r="O18" s="143">
        <f t="shared" si="1"/>
        <v>3.6152645516817996</v>
      </c>
      <c r="P18" s="52">
        <f t="shared" si="7"/>
        <v>0.20339815509730108</v>
      </c>
      <c r="Q18" s="2"/>
    </row>
    <row r="19" spans="1:17" ht="20.100000000000001" customHeight="1" x14ac:dyDescent="0.25">
      <c r="A19" s="8" t="s">
        <v>172</v>
      </c>
      <c r="B19" s="19">
        <v>8803.2800000000025</v>
      </c>
      <c r="C19" s="140">
        <v>9790.19</v>
      </c>
      <c r="D19" s="214">
        <f t="shared" si="2"/>
        <v>2.8566109652276524E-2</v>
      </c>
      <c r="E19" s="215">
        <f t="shared" si="3"/>
        <v>3.3962386155798566E-2</v>
      </c>
      <c r="F19" s="52">
        <f t="shared" si="4"/>
        <v>0.11210707827082607</v>
      </c>
      <c r="H19" s="19">
        <v>2140.04</v>
      </c>
      <c r="I19" s="140">
        <v>2393.6040000000003</v>
      </c>
      <c r="J19" s="214">
        <f t="shared" si="0"/>
        <v>2.4608181823743119E-2</v>
      </c>
      <c r="K19" s="215">
        <f t="shared" si="5"/>
        <v>3.2601058788984116E-2</v>
      </c>
      <c r="L19" s="52">
        <f t="shared" si="6"/>
        <v>0.11848563578250888</v>
      </c>
      <c r="N19" s="40">
        <f t="shared" si="1"/>
        <v>2.4309575521850939</v>
      </c>
      <c r="O19" s="143">
        <f t="shared" si="1"/>
        <v>2.4449004564773515</v>
      </c>
      <c r="P19" s="52">
        <f t="shared" si="7"/>
        <v>5.7355605735381525E-3</v>
      </c>
      <c r="Q19" s="2"/>
    </row>
    <row r="20" spans="1:17" ht="20.100000000000001" customHeight="1" x14ac:dyDescent="0.25">
      <c r="A20" s="8" t="s">
        <v>176</v>
      </c>
      <c r="B20" s="19">
        <v>6416.23</v>
      </c>
      <c r="C20" s="140">
        <v>7101.1299999999992</v>
      </c>
      <c r="D20" s="214">
        <f t="shared" si="2"/>
        <v>2.0820277184665958E-2</v>
      </c>
      <c r="E20" s="215">
        <f t="shared" si="3"/>
        <v>2.4633977400083738E-2</v>
      </c>
      <c r="F20" s="52">
        <f t="shared" si="4"/>
        <v>0.10674492653785785</v>
      </c>
      <c r="H20" s="19">
        <v>1346.6130000000001</v>
      </c>
      <c r="I20" s="140">
        <v>1733.2819999999999</v>
      </c>
      <c r="J20" s="214">
        <f t="shared" si="0"/>
        <v>1.5484615965223169E-2</v>
      </c>
      <c r="K20" s="215">
        <f t="shared" si="5"/>
        <v>2.3607425614215197E-2</v>
      </c>
      <c r="L20" s="52">
        <f t="shared" si="6"/>
        <v>0.28714188857526241</v>
      </c>
      <c r="N20" s="40">
        <f t="shared" si="1"/>
        <v>2.0987604870773029</v>
      </c>
      <c r="O20" s="143">
        <f t="shared" si="1"/>
        <v>2.4408537796097245</v>
      </c>
      <c r="P20" s="52">
        <f t="shared" si="7"/>
        <v>0.16299777637266971</v>
      </c>
      <c r="Q20" s="2"/>
    </row>
    <row r="21" spans="1:17" ht="20.100000000000001" customHeight="1" x14ac:dyDescent="0.25">
      <c r="A21" s="8" t="s">
        <v>174</v>
      </c>
      <c r="B21" s="19">
        <v>3486.72</v>
      </c>
      <c r="C21" s="140">
        <v>3034.05</v>
      </c>
      <c r="D21" s="214">
        <f t="shared" si="2"/>
        <v>1.131419491902854E-2</v>
      </c>
      <c r="E21" s="215">
        <f t="shared" si="3"/>
        <v>1.0525186714047494E-2</v>
      </c>
      <c r="F21" s="52">
        <f t="shared" si="4"/>
        <v>-0.12982688601321576</v>
      </c>
      <c r="H21" s="19">
        <v>1471.5129999999995</v>
      </c>
      <c r="I21" s="140">
        <v>1306.5849999999998</v>
      </c>
      <c r="J21" s="214">
        <f t="shared" si="0"/>
        <v>1.6920833003122228E-2</v>
      </c>
      <c r="K21" s="215">
        <f t="shared" si="5"/>
        <v>1.7795781757468987E-2</v>
      </c>
      <c r="L21" s="52">
        <f t="shared" si="6"/>
        <v>-0.11208055926111404</v>
      </c>
      <c r="N21" s="40">
        <f t="shared" si="1"/>
        <v>4.2203360178046978</v>
      </c>
      <c r="O21" s="143">
        <f t="shared" si="1"/>
        <v>4.3064056294391975</v>
      </c>
      <c r="P21" s="52">
        <f t="shared" si="7"/>
        <v>2.0394018692206101E-2</v>
      </c>
      <c r="Q21" s="2"/>
    </row>
    <row r="22" spans="1:17" ht="20.100000000000001" customHeight="1" x14ac:dyDescent="0.25">
      <c r="A22" s="8" t="s">
        <v>177</v>
      </c>
      <c r="B22" s="19">
        <v>530.04000000000008</v>
      </c>
      <c r="C22" s="140">
        <v>495.44999999999993</v>
      </c>
      <c r="D22" s="214">
        <f t="shared" si="2"/>
        <v>1.7199476513404827E-3</v>
      </c>
      <c r="E22" s="215">
        <f t="shared" si="3"/>
        <v>1.7187270339891663E-3</v>
      </c>
      <c r="F22" s="52">
        <f t="shared" si="4"/>
        <v>-6.5259225718813943E-2</v>
      </c>
      <c r="H22" s="19">
        <v>1322.9880000000001</v>
      </c>
      <c r="I22" s="140">
        <v>1265.2150000000001</v>
      </c>
      <c r="J22" s="214">
        <f t="shared" si="0"/>
        <v>1.5212953615180212E-2</v>
      </c>
      <c r="K22" s="215">
        <f t="shared" si="5"/>
        <v>1.7232319379356209E-2</v>
      </c>
      <c r="L22" s="52">
        <f t="shared" si="6"/>
        <v>-4.3668574469307289E-2</v>
      </c>
      <c r="N22" s="40">
        <f t="shared" si="1"/>
        <v>24.960153950645232</v>
      </c>
      <c r="O22" s="143">
        <f t="shared" si="1"/>
        <v>25.536683822787371</v>
      </c>
      <c r="P22" s="52">
        <f t="shared" si="7"/>
        <v>2.3098009462687436E-2</v>
      </c>
      <c r="Q22" s="2"/>
    </row>
    <row r="23" spans="1:17" ht="20.100000000000001" customHeight="1" x14ac:dyDescent="0.25">
      <c r="A23" s="8" t="s">
        <v>178</v>
      </c>
      <c r="B23" s="19">
        <v>3446.55</v>
      </c>
      <c r="C23" s="140">
        <v>4771.04</v>
      </c>
      <c r="D23" s="214">
        <f t="shared" si="2"/>
        <v>1.1183845705470418E-2</v>
      </c>
      <c r="E23" s="215">
        <f t="shared" si="3"/>
        <v>1.6550843532634318E-2</v>
      </c>
      <c r="F23" s="52">
        <f t="shared" si="4"/>
        <v>0.38429443936690305</v>
      </c>
      <c r="H23" s="19">
        <v>868.34799999999996</v>
      </c>
      <c r="I23" s="140">
        <v>1034.1589999999999</v>
      </c>
      <c r="J23" s="214">
        <f t="shared" si="0"/>
        <v>9.9850776014858075E-3</v>
      </c>
      <c r="K23" s="215">
        <f t="shared" si="5"/>
        <v>1.4085320026268763E-2</v>
      </c>
      <c r="L23" s="52">
        <f t="shared" si="6"/>
        <v>0.19094994172843138</v>
      </c>
      <c r="N23" s="40">
        <f t="shared" si="1"/>
        <v>2.5194701948325133</v>
      </c>
      <c r="O23" s="143">
        <f t="shared" si="1"/>
        <v>2.1675756229249803</v>
      </c>
      <c r="P23" s="52">
        <f t="shared" si="7"/>
        <v>-0.1396700673932465</v>
      </c>
      <c r="Q23" s="2"/>
    </row>
    <row r="24" spans="1:17" ht="20.100000000000001" customHeight="1" x14ac:dyDescent="0.25">
      <c r="A24" s="8" t="s">
        <v>175</v>
      </c>
      <c r="B24" s="19">
        <v>3871.1999999999994</v>
      </c>
      <c r="C24" s="140">
        <v>2539.59</v>
      </c>
      <c r="D24" s="214">
        <f t="shared" si="2"/>
        <v>1.256180919905908E-2</v>
      </c>
      <c r="E24" s="215">
        <f t="shared" si="3"/>
        <v>8.8098940120063529E-3</v>
      </c>
      <c r="F24" s="52">
        <f t="shared" si="4"/>
        <v>-0.34397861128332285</v>
      </c>
      <c r="H24" s="19">
        <v>1301.8009999999999</v>
      </c>
      <c r="I24" s="140">
        <v>1002.5890000000002</v>
      </c>
      <c r="J24" s="214">
        <f t="shared" si="0"/>
        <v>1.4969325669768141E-2</v>
      </c>
      <c r="K24" s="215">
        <f t="shared" si="5"/>
        <v>1.3655334353631093E-2</v>
      </c>
      <c r="L24" s="52">
        <f t="shared" si="6"/>
        <v>-0.2298446536759457</v>
      </c>
      <c r="N24" s="40">
        <f t="shared" si="1"/>
        <v>3.3627841496176902</v>
      </c>
      <c r="O24" s="143">
        <f t="shared" si="1"/>
        <v>3.9478380368484682</v>
      </c>
      <c r="P24" s="52">
        <f t="shared" si="7"/>
        <v>0.17397901893206313</v>
      </c>
      <c r="Q24" s="2"/>
    </row>
    <row r="25" spans="1:17" ht="20.100000000000001" customHeight="1" x14ac:dyDescent="0.25">
      <c r="A25" s="8" t="s">
        <v>182</v>
      </c>
      <c r="B25" s="19">
        <v>13008.18</v>
      </c>
      <c r="C25" s="140">
        <v>12019.760000000002</v>
      </c>
      <c r="D25" s="214">
        <f t="shared" si="2"/>
        <v>4.2210755111339218E-2</v>
      </c>
      <c r="E25" s="215">
        <f t="shared" si="3"/>
        <v>4.1696813914747458E-2</v>
      </c>
      <c r="F25" s="52">
        <f t="shared" si="4"/>
        <v>-7.598449590949681E-2</v>
      </c>
      <c r="H25" s="19">
        <v>975.29500000000019</v>
      </c>
      <c r="I25" s="140">
        <v>999.024</v>
      </c>
      <c r="J25" s="214">
        <f t="shared" si="0"/>
        <v>1.1214854251223131E-2</v>
      </c>
      <c r="K25" s="215">
        <f t="shared" si="5"/>
        <v>1.3606778796996523E-2</v>
      </c>
      <c r="L25" s="52">
        <f t="shared" si="6"/>
        <v>2.4330074490282232E-2</v>
      </c>
      <c r="N25" s="40">
        <f t="shared" si="1"/>
        <v>0.74975515406459636</v>
      </c>
      <c r="O25" s="143">
        <f t="shared" si="1"/>
        <v>0.83115137074284329</v>
      </c>
      <c r="P25" s="52">
        <f t="shared" si="7"/>
        <v>0.10856373075527281</v>
      </c>
      <c r="Q25" s="2"/>
    </row>
    <row r="26" spans="1:17" ht="20.100000000000001" customHeight="1" x14ac:dyDescent="0.25">
      <c r="A26" s="8" t="s">
        <v>179</v>
      </c>
      <c r="B26" s="19">
        <v>3674.6799999999994</v>
      </c>
      <c r="C26" s="140">
        <v>4251.3200000000006</v>
      </c>
      <c r="D26" s="214">
        <f t="shared" si="2"/>
        <v>1.1924113718639807E-2</v>
      </c>
      <c r="E26" s="215">
        <f t="shared" si="3"/>
        <v>1.474792333058598E-2</v>
      </c>
      <c r="F26" s="52">
        <f t="shared" si="4"/>
        <v>0.15692250753807171</v>
      </c>
      <c r="H26" s="19">
        <v>879.8950000000001</v>
      </c>
      <c r="I26" s="140">
        <v>976.91799999999989</v>
      </c>
      <c r="J26" s="214">
        <f t="shared" si="0"/>
        <v>1.0117855809144901E-2</v>
      </c>
      <c r="K26" s="215">
        <f t="shared" si="5"/>
        <v>1.3305693485646237E-2</v>
      </c>
      <c r="L26" s="52">
        <f t="shared" si="6"/>
        <v>0.11026656589706701</v>
      </c>
      <c r="N26" s="40">
        <f t="shared" si="1"/>
        <v>2.3944806078352405</v>
      </c>
      <c r="O26" s="143">
        <f t="shared" si="1"/>
        <v>2.2979168822859721</v>
      </c>
      <c r="P26" s="52">
        <f t="shared" si="7"/>
        <v>-4.0327628978615124E-2</v>
      </c>
      <c r="Q26" s="2"/>
    </row>
    <row r="27" spans="1:17" ht="20.100000000000001" customHeight="1" x14ac:dyDescent="0.25">
      <c r="A27" s="8" t="s">
        <v>186</v>
      </c>
      <c r="B27" s="19">
        <v>1115.99</v>
      </c>
      <c r="C27" s="140">
        <v>1421.8799999999999</v>
      </c>
      <c r="D27" s="214">
        <f t="shared" si="2"/>
        <v>3.6213198615566095E-3</v>
      </c>
      <c r="E27" s="215">
        <f t="shared" si="3"/>
        <v>4.9325332426854692E-3</v>
      </c>
      <c r="F27" s="52">
        <f t="shared" si="4"/>
        <v>0.27409743814908721</v>
      </c>
      <c r="H27" s="19">
        <v>353.32100000000003</v>
      </c>
      <c r="I27" s="140">
        <v>870.04299999999989</v>
      </c>
      <c r="J27" s="214">
        <f t="shared" si="0"/>
        <v>4.0628153726784281E-3</v>
      </c>
      <c r="K27" s="215">
        <f t="shared" si="5"/>
        <v>1.1850048292008244E-2</v>
      </c>
      <c r="L27" s="52">
        <f t="shared" si="6"/>
        <v>1.4624718032610566</v>
      </c>
      <c r="N27" s="40">
        <f t="shared" si="1"/>
        <v>3.1659871504224952</v>
      </c>
      <c r="O27" s="143">
        <f t="shared" si="1"/>
        <v>6.1189622190339543</v>
      </c>
      <c r="P27" s="52">
        <f t="shared" si="7"/>
        <v>0.93271858927708851</v>
      </c>
      <c r="Q27" s="2"/>
    </row>
    <row r="28" spans="1:17" ht="20.100000000000001" customHeight="1" x14ac:dyDescent="0.25">
      <c r="A28" s="8" t="s">
        <v>185</v>
      </c>
      <c r="B28" s="19">
        <v>1244.74</v>
      </c>
      <c r="C28" s="140">
        <v>1696.3900000000003</v>
      </c>
      <c r="D28" s="214">
        <f t="shared" si="2"/>
        <v>4.0391058024480267E-3</v>
      </c>
      <c r="E28" s="215">
        <f t="shared" si="3"/>
        <v>5.8848145184960798E-3</v>
      </c>
      <c r="F28" s="52">
        <f t="shared" si="4"/>
        <v>0.36284685958513452</v>
      </c>
      <c r="H28" s="19">
        <v>456.11099999999999</v>
      </c>
      <c r="I28" s="140">
        <v>643.1110000000001</v>
      </c>
      <c r="J28" s="214">
        <f t="shared" si="0"/>
        <v>5.2447909477436388E-3</v>
      </c>
      <c r="K28" s="215">
        <f t="shared" si="5"/>
        <v>8.7592181157962485E-3</v>
      </c>
      <c r="L28" s="52">
        <f t="shared" si="6"/>
        <v>0.40998791960728881</v>
      </c>
      <c r="N28" s="40">
        <f t="shared" si="1"/>
        <v>3.6643074055626075</v>
      </c>
      <c r="O28" s="143">
        <f t="shared" si="1"/>
        <v>3.7910563019117065</v>
      </c>
      <c r="P28" s="52">
        <f t="shared" si="7"/>
        <v>3.4590137322181996E-2</v>
      </c>
      <c r="Q28" s="2"/>
    </row>
    <row r="29" spans="1:17" ht="20.100000000000001" customHeight="1" x14ac:dyDescent="0.25">
      <c r="A29" s="8" t="s">
        <v>200</v>
      </c>
      <c r="B29" s="19">
        <v>1660.8500000000001</v>
      </c>
      <c r="C29" s="140">
        <v>2914.61</v>
      </c>
      <c r="D29" s="214">
        <f t="shared" si="2"/>
        <v>5.3893575140156226E-3</v>
      </c>
      <c r="E29" s="215">
        <f t="shared" si="3"/>
        <v>1.0110846706095801E-2</v>
      </c>
      <c r="F29" s="52">
        <f t="shared" si="4"/>
        <v>0.75489056808260824</v>
      </c>
      <c r="H29" s="19">
        <v>347.791</v>
      </c>
      <c r="I29" s="140">
        <v>620.55600000000004</v>
      </c>
      <c r="J29" s="214">
        <f t="shared" si="0"/>
        <v>3.9992262596313354E-3</v>
      </c>
      <c r="K29" s="215">
        <f t="shared" si="5"/>
        <v>8.4520173921236869E-3</v>
      </c>
      <c r="L29" s="52">
        <f t="shared" si="6"/>
        <v>0.78427848909258735</v>
      </c>
      <c r="N29" s="40">
        <f t="shared" si="1"/>
        <v>2.0940542493301622</v>
      </c>
      <c r="O29" s="143">
        <f t="shared" si="1"/>
        <v>2.1291219065329496</v>
      </c>
      <c r="P29" s="52">
        <f t="shared" si="7"/>
        <v>1.6746298341604467E-2</v>
      </c>
      <c r="Q29" s="2"/>
    </row>
    <row r="30" spans="1:17" ht="20.100000000000001" customHeight="1" x14ac:dyDescent="0.25">
      <c r="A30" s="8" t="s">
        <v>183</v>
      </c>
      <c r="B30" s="19">
        <v>1471.37</v>
      </c>
      <c r="C30" s="140">
        <v>1076.22</v>
      </c>
      <c r="D30" s="214">
        <f t="shared" si="2"/>
        <v>4.7745064065973239E-3</v>
      </c>
      <c r="E30" s="215">
        <f t="shared" si="3"/>
        <v>3.733431039499083E-3</v>
      </c>
      <c r="F30" s="52">
        <f t="shared" si="4"/>
        <v>-0.26855923391125269</v>
      </c>
      <c r="H30" s="19">
        <v>578.36399999999992</v>
      </c>
      <c r="I30" s="140">
        <v>434.13400000000001</v>
      </c>
      <c r="J30" s="214">
        <f t="shared" si="0"/>
        <v>6.6505703035024399E-3</v>
      </c>
      <c r="K30" s="215">
        <f t="shared" si="5"/>
        <v>5.912936332115433E-3</v>
      </c>
      <c r="L30" s="52">
        <f t="shared" si="6"/>
        <v>-0.24937582560463639</v>
      </c>
      <c r="N30" s="40">
        <f t="shared" si="1"/>
        <v>3.9307855943780283</v>
      </c>
      <c r="O30" s="143">
        <f t="shared" si="1"/>
        <v>4.0338778316701047</v>
      </c>
      <c r="P30" s="52">
        <f t="shared" si="7"/>
        <v>2.6226878779530272E-2</v>
      </c>
      <c r="Q30" s="2"/>
    </row>
    <row r="31" spans="1:17" ht="20.100000000000001" customHeight="1" x14ac:dyDescent="0.25">
      <c r="A31" s="8" t="s">
        <v>210</v>
      </c>
      <c r="B31" s="19"/>
      <c r="C31" s="140">
        <v>132.09</v>
      </c>
      <c r="D31" s="214">
        <f t="shared" si="2"/>
        <v>0</v>
      </c>
      <c r="E31" s="215">
        <f t="shared" si="3"/>
        <v>4.5822313839868602E-4</v>
      </c>
      <c r="F31" s="52"/>
      <c r="H31" s="19"/>
      <c r="I31" s="140">
        <v>410.42199999999997</v>
      </c>
      <c r="J31" s="214">
        <f t="shared" si="0"/>
        <v>0</v>
      </c>
      <c r="K31" s="215">
        <f t="shared" si="5"/>
        <v>5.5899771851536158E-3</v>
      </c>
      <c r="L31" s="52"/>
      <c r="N31" s="40"/>
      <c r="O31" s="143">
        <f t="shared" si="1"/>
        <v>31.071390718449543</v>
      </c>
      <c r="P31" s="52"/>
      <c r="Q31" s="2"/>
    </row>
    <row r="32" spans="1:17" ht="20.100000000000001" customHeight="1" thickBot="1" x14ac:dyDescent="0.3">
      <c r="A32" s="8" t="s">
        <v>17</v>
      </c>
      <c r="B32" s="196">
        <f>B33-SUM(B7:B31)</f>
        <v>28648.960000000079</v>
      </c>
      <c r="C32" s="119">
        <f>C33-SUM(C7:C31)</f>
        <v>25428.390000000014</v>
      </c>
      <c r="D32" s="214">
        <f t="shared" si="2"/>
        <v>9.296413754687867E-2</v>
      </c>
      <c r="E32" s="215">
        <f t="shared" si="3"/>
        <v>8.8211648650357868E-2</v>
      </c>
      <c r="F32" s="52">
        <f t="shared" si="4"/>
        <v>-0.11241490092485229</v>
      </c>
      <c r="H32" s="196">
        <f>H33-SUM(H7:H31)</f>
        <v>7631.765000000014</v>
      </c>
      <c r="I32" s="119">
        <f>I33-SUM(I7:I31)</f>
        <v>6690.8939999999711</v>
      </c>
      <c r="J32" s="214">
        <f t="shared" si="0"/>
        <v>8.7757173116427376E-2</v>
      </c>
      <c r="K32" s="215">
        <f t="shared" si="5"/>
        <v>9.1130457939099421E-2</v>
      </c>
      <c r="L32" s="52">
        <f t="shared" si="6"/>
        <v>-0.12328353925992756</v>
      </c>
      <c r="N32" s="40">
        <f t="shared" si="1"/>
        <v>2.663889020753281</v>
      </c>
      <c r="O32" s="143">
        <f t="shared" si="1"/>
        <v>2.6312692231006238</v>
      </c>
      <c r="P32" s="52">
        <f t="shared" si="7"/>
        <v>-1.2245178908929604E-2</v>
      </c>
      <c r="Q32" s="2"/>
    </row>
    <row r="33" spans="1:17" ht="26.25" customHeight="1" thickBot="1" x14ac:dyDescent="0.3">
      <c r="A33" s="35" t="s">
        <v>18</v>
      </c>
      <c r="B33" s="36">
        <v>308172.17000000004</v>
      </c>
      <c r="C33" s="148">
        <v>288265.6700000001</v>
      </c>
      <c r="D33" s="251">
        <f>SUM(D7:D32)</f>
        <v>1</v>
      </c>
      <c r="E33" s="252">
        <f>SUM(E7:E32)</f>
        <v>1</v>
      </c>
      <c r="F33" s="57">
        <f t="shared" si="4"/>
        <v>-6.4595385105669798E-2</v>
      </c>
      <c r="G33" s="56"/>
      <c r="H33" s="36">
        <v>86964.572000000015</v>
      </c>
      <c r="I33" s="148">
        <v>73421.050999999978</v>
      </c>
      <c r="J33" s="251">
        <f>SUM(J7:J32)</f>
        <v>1</v>
      </c>
      <c r="K33" s="252">
        <f>SUM(K7:K32)</f>
        <v>0.99999999999999989</v>
      </c>
      <c r="L33" s="57">
        <f t="shared" si="6"/>
        <v>-0.15573607376576332</v>
      </c>
      <c r="M33" s="56"/>
      <c r="N33" s="37">
        <f t="shared" si="1"/>
        <v>2.8219476145428706</v>
      </c>
      <c r="O33" s="150">
        <f t="shared" si="1"/>
        <v>2.5469925364334904</v>
      </c>
      <c r="P33" s="57">
        <f t="shared" si="7"/>
        <v>-9.7434508242606174E-2</v>
      </c>
      <c r="Q33" s="2"/>
    </row>
    <row r="35" spans="1:17" ht="15.75" thickBot="1" x14ac:dyDescent="0.3"/>
    <row r="36" spans="1:17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7" x14ac:dyDescent="0.25">
      <c r="A37" s="365"/>
      <c r="B37" s="359" t="str">
        <f>B5</f>
        <v>jun</v>
      </c>
      <c r="C37" s="353"/>
      <c r="D37" s="359" t="str">
        <f>B37</f>
        <v>jun</v>
      </c>
      <c r="E37" s="353"/>
      <c r="F37" s="131" t="str">
        <f>F5</f>
        <v>2024 /2023</v>
      </c>
      <c r="H37" s="348" t="str">
        <f>B37</f>
        <v>jun</v>
      </c>
      <c r="I37" s="353"/>
      <c r="J37" s="359" t="str">
        <f>B37</f>
        <v>jun</v>
      </c>
      <c r="K37" s="349"/>
      <c r="L37" s="131" t="str">
        <f>F37</f>
        <v>2024 /2023</v>
      </c>
      <c r="N37" s="348" t="str">
        <f>B37</f>
        <v>jun</v>
      </c>
      <c r="O37" s="349"/>
      <c r="P37" s="131" t="str">
        <f>F37</f>
        <v>2024 /2023</v>
      </c>
    </row>
    <row r="38" spans="1:17" ht="19.5" customHeight="1" thickBot="1" x14ac:dyDescent="0.3">
      <c r="A38" s="366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161</v>
      </c>
      <c r="B39" s="19">
        <v>31379.039999999997</v>
      </c>
      <c r="C39" s="147">
        <v>29679.849999999988</v>
      </c>
      <c r="D39" s="247">
        <f>B39/$B$62</f>
        <v>0.24477057945474237</v>
      </c>
      <c r="E39" s="246">
        <f>C39/$C$62</f>
        <v>0.20387232994073304</v>
      </c>
      <c r="F39" s="52">
        <f>(C39-B39)/B39</f>
        <v>-5.4150477516202208E-2</v>
      </c>
      <c r="H39" s="39">
        <v>9173.3550000000014</v>
      </c>
      <c r="I39" s="147">
        <v>9007.755000000001</v>
      </c>
      <c r="J39" s="250">
        <f>H39/$H$62</f>
        <v>0.26576127460814913</v>
      </c>
      <c r="K39" s="246">
        <f>I39/$I$62</f>
        <v>0.26911945084754174</v>
      </c>
      <c r="L39" s="52">
        <f>(I39-H39)/H39</f>
        <v>-1.8052282943372445E-2</v>
      </c>
      <c r="N39" s="40">
        <f t="shared" ref="N39:O62" si="8">(H39/B39)*10</f>
        <v>2.9234020543649524</v>
      </c>
      <c r="O39" s="149">
        <f t="shared" si="8"/>
        <v>3.0349732225735657</v>
      </c>
      <c r="P39" s="52">
        <f>(O39-N39)/N39</f>
        <v>3.8164838819219421E-2</v>
      </c>
    </row>
    <row r="40" spans="1:17" ht="20.100000000000001" customHeight="1" x14ac:dyDescent="0.25">
      <c r="A40" s="38" t="s">
        <v>165</v>
      </c>
      <c r="B40" s="19">
        <v>21690.930000000004</v>
      </c>
      <c r="C40" s="140">
        <v>19052.89</v>
      </c>
      <c r="D40" s="247">
        <f t="shared" ref="D40:D61" si="9">B40/$B$62</f>
        <v>0.16919897820367533</v>
      </c>
      <c r="E40" s="215">
        <f t="shared" ref="E40:E61" si="10">C40/$C$62</f>
        <v>0.13087522600028284</v>
      </c>
      <c r="F40" s="52">
        <f t="shared" ref="F40:F62" si="11">(C40-B40)/B40</f>
        <v>-0.12161949718154104</v>
      </c>
      <c r="H40" s="19">
        <v>4313.3469999999998</v>
      </c>
      <c r="I40" s="140">
        <v>4242.7350000000006</v>
      </c>
      <c r="J40" s="247">
        <f t="shared" ref="J40:J62" si="12">H40/$H$62</f>
        <v>0.1249619791828874</v>
      </c>
      <c r="K40" s="215">
        <f t="shared" ref="K40:K62" si="13">I40/$I$62</f>
        <v>0.12675772301662791</v>
      </c>
      <c r="L40" s="52">
        <f t="shared" ref="L40:L62" si="14">(I40-H40)/H40</f>
        <v>-1.6370581824276871E-2</v>
      </c>
      <c r="N40" s="40">
        <f t="shared" si="8"/>
        <v>1.9885486698818351</v>
      </c>
      <c r="O40" s="143">
        <f t="shared" si="8"/>
        <v>2.226819658330049</v>
      </c>
      <c r="P40" s="52">
        <f t="shared" ref="P40:P62" si="15">(O40-N40)/N40</f>
        <v>0.11982155229943285</v>
      </c>
    </row>
    <row r="41" spans="1:17" ht="20.100000000000001" customHeight="1" x14ac:dyDescent="0.25">
      <c r="A41" s="38" t="s">
        <v>169</v>
      </c>
      <c r="B41" s="19">
        <v>12535.379999999997</v>
      </c>
      <c r="C41" s="140">
        <v>10127.869999999997</v>
      </c>
      <c r="D41" s="247">
        <f t="shared" si="9"/>
        <v>9.7781583703178562E-2</v>
      </c>
      <c r="E41" s="215">
        <f t="shared" si="10"/>
        <v>6.9568830510829807E-2</v>
      </c>
      <c r="F41" s="52">
        <f t="shared" si="11"/>
        <v>-0.19205720129744777</v>
      </c>
      <c r="H41" s="19">
        <v>4411.5379999999996</v>
      </c>
      <c r="I41" s="140">
        <v>3626.1549999999997</v>
      </c>
      <c r="J41" s="247">
        <f t="shared" si="12"/>
        <v>0.12780667071777826</v>
      </c>
      <c r="K41" s="215">
        <f t="shared" si="13"/>
        <v>0.10833652139607122</v>
      </c>
      <c r="L41" s="52">
        <f t="shared" si="14"/>
        <v>-0.17802929499870565</v>
      </c>
      <c r="N41" s="40">
        <f t="shared" si="8"/>
        <v>3.5192694597212055</v>
      </c>
      <c r="O41" s="143">
        <f t="shared" si="8"/>
        <v>3.5803727733472099</v>
      </c>
      <c r="P41" s="52">
        <f t="shared" si="15"/>
        <v>1.7362499327017993E-2</v>
      </c>
    </row>
    <row r="42" spans="1:17" ht="20.100000000000001" customHeight="1" x14ac:dyDescent="0.25">
      <c r="A42" s="38" t="s">
        <v>167</v>
      </c>
      <c r="B42" s="19">
        <v>11092.32</v>
      </c>
      <c r="C42" s="140">
        <v>9336.2400000000034</v>
      </c>
      <c r="D42" s="247">
        <f t="shared" si="9"/>
        <v>8.6525068768752267E-2</v>
      </c>
      <c r="E42" s="215">
        <f t="shared" si="10"/>
        <v>6.4131085624956688E-2</v>
      </c>
      <c r="F42" s="52">
        <f t="shared" si="11"/>
        <v>-0.15831494223029954</v>
      </c>
      <c r="H42" s="19">
        <v>3301.1459999999997</v>
      </c>
      <c r="I42" s="140">
        <v>3097.6229999999991</v>
      </c>
      <c r="J42" s="247">
        <f t="shared" si="12"/>
        <v>9.5637503250184136E-2</v>
      </c>
      <c r="K42" s="215">
        <f t="shared" si="13"/>
        <v>9.2545878600463094E-2</v>
      </c>
      <c r="L42" s="52">
        <f t="shared" si="14"/>
        <v>-6.1652226226892301E-2</v>
      </c>
      <c r="N42" s="40">
        <f t="shared" si="8"/>
        <v>2.9760645203167595</v>
      </c>
      <c r="O42" s="143">
        <f t="shared" si="8"/>
        <v>3.3178485128916972</v>
      </c>
      <c r="P42" s="52">
        <f t="shared" si="15"/>
        <v>0.11484428184996465</v>
      </c>
    </row>
    <row r="43" spans="1:17" ht="20.100000000000001" customHeight="1" x14ac:dyDescent="0.25">
      <c r="A43" s="38" t="s">
        <v>171</v>
      </c>
      <c r="B43" s="19">
        <v>14412.340000000002</v>
      </c>
      <c r="C43" s="140">
        <v>11843.92</v>
      </c>
      <c r="D43" s="247">
        <f t="shared" si="9"/>
        <v>0.11242271315817064</v>
      </c>
      <c r="E43" s="215">
        <f t="shared" si="10"/>
        <v>8.1356461236550978E-2</v>
      </c>
      <c r="F43" s="52">
        <f t="shared" si="11"/>
        <v>-0.17820978411555663</v>
      </c>
      <c r="H43" s="19">
        <v>3356.8160000000003</v>
      </c>
      <c r="I43" s="140">
        <v>2739.047</v>
      </c>
      <c r="J43" s="247">
        <f t="shared" si="12"/>
        <v>9.7250318862077037E-2</v>
      </c>
      <c r="K43" s="215">
        <f t="shared" si="13"/>
        <v>8.1832912250122986E-2</v>
      </c>
      <c r="L43" s="52">
        <f t="shared" si="14"/>
        <v>-0.18403421575683629</v>
      </c>
      <c r="N43" s="40">
        <f t="shared" si="8"/>
        <v>2.3291262903872654</v>
      </c>
      <c r="O43" s="143">
        <f t="shared" si="8"/>
        <v>2.3126186262656283</v>
      </c>
      <c r="P43" s="52">
        <f t="shared" si="15"/>
        <v>-7.0874920736446311E-3</v>
      </c>
    </row>
    <row r="44" spans="1:17" ht="20.100000000000001" customHeight="1" x14ac:dyDescent="0.25">
      <c r="A44" s="38" t="s">
        <v>173</v>
      </c>
      <c r="B44" s="19">
        <v>9479.1399999999976</v>
      </c>
      <c r="C44" s="140">
        <v>36513.210000000006</v>
      </c>
      <c r="D44" s="247">
        <f t="shared" si="9"/>
        <v>7.3941541568276994E-2</v>
      </c>
      <c r="E44" s="215">
        <f t="shared" si="10"/>
        <v>0.25081101138702777</v>
      </c>
      <c r="F44" s="52">
        <f t="shared" si="11"/>
        <v>2.8519538692328643</v>
      </c>
      <c r="H44" s="19">
        <v>2122.9839999999999</v>
      </c>
      <c r="I44" s="140">
        <v>2665.0439999999994</v>
      </c>
      <c r="J44" s="247">
        <f t="shared" si="12"/>
        <v>6.1504971061591619E-2</v>
      </c>
      <c r="K44" s="215">
        <f t="shared" si="13"/>
        <v>7.9621967711659095E-2</v>
      </c>
      <c r="L44" s="52">
        <f t="shared" si="14"/>
        <v>0.25532929122405046</v>
      </c>
      <c r="N44" s="40">
        <f t="shared" si="8"/>
        <v>2.2396377730469226</v>
      </c>
      <c r="O44" s="143">
        <f t="shared" si="8"/>
        <v>0.72988488275886976</v>
      </c>
      <c r="P44" s="52">
        <f t="shared" si="15"/>
        <v>-0.67410583463865437</v>
      </c>
    </row>
    <row r="45" spans="1:17" ht="20.100000000000001" customHeight="1" x14ac:dyDescent="0.25">
      <c r="A45" s="38" t="s">
        <v>172</v>
      </c>
      <c r="B45" s="19">
        <v>8803.2800000000025</v>
      </c>
      <c r="C45" s="140">
        <v>9790.19</v>
      </c>
      <c r="D45" s="247">
        <f t="shared" si="9"/>
        <v>6.8669530575261234E-2</v>
      </c>
      <c r="E45" s="215">
        <f t="shared" si="10"/>
        <v>6.7249290204043008E-2</v>
      </c>
      <c r="F45" s="52">
        <f t="shared" si="11"/>
        <v>0.11210707827082607</v>
      </c>
      <c r="H45" s="19">
        <v>2140.04</v>
      </c>
      <c r="I45" s="140">
        <v>2393.6040000000003</v>
      </c>
      <c r="J45" s="247">
        <f t="shared" si="12"/>
        <v>6.1999100450426628E-2</v>
      </c>
      <c r="K45" s="215">
        <f t="shared" si="13"/>
        <v>7.1512312893332389E-2</v>
      </c>
      <c r="L45" s="52">
        <f t="shared" si="14"/>
        <v>0.11848563578250888</v>
      </c>
      <c r="N45" s="40">
        <f t="shared" si="8"/>
        <v>2.4309575521850939</v>
      </c>
      <c r="O45" s="143">
        <f t="shared" si="8"/>
        <v>2.4449004564773515</v>
      </c>
      <c r="P45" s="52">
        <f t="shared" si="15"/>
        <v>5.7355605735381525E-3</v>
      </c>
    </row>
    <row r="46" spans="1:17" ht="20.100000000000001" customHeight="1" x14ac:dyDescent="0.25">
      <c r="A46" s="38" t="s">
        <v>174</v>
      </c>
      <c r="B46" s="19">
        <v>3486.72</v>
      </c>
      <c r="C46" s="140">
        <v>3034.05</v>
      </c>
      <c r="D46" s="247">
        <f t="shared" si="9"/>
        <v>2.7197979122256112E-2</v>
      </c>
      <c r="E46" s="215">
        <f t="shared" si="10"/>
        <v>2.0841036685046634E-2</v>
      </c>
      <c r="F46" s="52">
        <f t="shared" si="11"/>
        <v>-0.12982688601321576</v>
      </c>
      <c r="H46" s="19">
        <v>1471.5129999999995</v>
      </c>
      <c r="I46" s="140">
        <v>1306.5849999999998</v>
      </c>
      <c r="J46" s="247">
        <f t="shared" si="12"/>
        <v>4.2631204230345512E-2</v>
      </c>
      <c r="K46" s="215">
        <f t="shared" si="13"/>
        <v>3.9036079210151169E-2</v>
      </c>
      <c r="L46" s="52">
        <f t="shared" si="14"/>
        <v>-0.11208055926111404</v>
      </c>
      <c r="N46" s="40">
        <f t="shared" si="8"/>
        <v>4.2203360178046978</v>
      </c>
      <c r="O46" s="143">
        <f t="shared" si="8"/>
        <v>4.3064056294391975</v>
      </c>
      <c r="P46" s="52">
        <f t="shared" si="15"/>
        <v>2.0394018692206101E-2</v>
      </c>
    </row>
    <row r="47" spans="1:17" ht="20.100000000000001" customHeight="1" x14ac:dyDescent="0.25">
      <c r="A47" s="38" t="s">
        <v>178</v>
      </c>
      <c r="B47" s="19">
        <v>3446.55</v>
      </c>
      <c r="C47" s="140">
        <v>4771.04</v>
      </c>
      <c r="D47" s="247">
        <f t="shared" si="9"/>
        <v>2.6884635113749257E-2</v>
      </c>
      <c r="E47" s="215">
        <f t="shared" si="10"/>
        <v>3.2772505286934914E-2</v>
      </c>
      <c r="F47" s="52">
        <f t="shared" si="11"/>
        <v>0.38429443936690305</v>
      </c>
      <c r="H47" s="19">
        <v>868.34799999999996</v>
      </c>
      <c r="I47" s="140">
        <v>1034.1589999999999</v>
      </c>
      <c r="J47" s="247">
        <f t="shared" si="12"/>
        <v>2.5156910561450748E-2</v>
      </c>
      <c r="K47" s="215">
        <f t="shared" si="13"/>
        <v>3.0896966243980088E-2</v>
      </c>
      <c r="L47" s="52">
        <f t="shared" si="14"/>
        <v>0.19094994172843138</v>
      </c>
      <c r="N47" s="40">
        <f t="shared" si="8"/>
        <v>2.5194701948325133</v>
      </c>
      <c r="O47" s="143">
        <f t="shared" si="8"/>
        <v>2.1675756229249803</v>
      </c>
      <c r="P47" s="52">
        <f t="shared" si="15"/>
        <v>-0.1396700673932465</v>
      </c>
    </row>
    <row r="48" spans="1:17" ht="20.100000000000001" customHeight="1" x14ac:dyDescent="0.25">
      <c r="A48" s="38" t="s">
        <v>179</v>
      </c>
      <c r="B48" s="19">
        <v>3674.6799999999994</v>
      </c>
      <c r="C48" s="140">
        <v>4251.3200000000006</v>
      </c>
      <c r="D48" s="247">
        <f t="shared" si="9"/>
        <v>2.8664151386108457E-2</v>
      </c>
      <c r="E48" s="215">
        <f t="shared" si="10"/>
        <v>2.9202523386190889E-2</v>
      </c>
      <c r="F48" s="52">
        <f t="shared" si="11"/>
        <v>0.15692250753807171</v>
      </c>
      <c r="H48" s="19">
        <v>879.8950000000001</v>
      </c>
      <c r="I48" s="140">
        <v>976.91799999999989</v>
      </c>
      <c r="J48" s="247">
        <f t="shared" si="12"/>
        <v>2.5491438707140122E-2</v>
      </c>
      <c r="K48" s="215">
        <f t="shared" si="13"/>
        <v>2.9186810218870155E-2</v>
      </c>
      <c r="L48" s="52">
        <f t="shared" si="14"/>
        <v>0.11026656589706701</v>
      </c>
      <c r="N48" s="40">
        <f t="shared" si="8"/>
        <v>2.3944806078352405</v>
      </c>
      <c r="O48" s="143">
        <f t="shared" si="8"/>
        <v>2.2979168822859721</v>
      </c>
      <c r="P48" s="52">
        <f t="shared" si="15"/>
        <v>-4.0327628978615124E-2</v>
      </c>
    </row>
    <row r="49" spans="1:16" ht="20.100000000000001" customHeight="1" x14ac:dyDescent="0.25">
      <c r="A49" s="38" t="s">
        <v>185</v>
      </c>
      <c r="B49" s="19">
        <v>1244.74</v>
      </c>
      <c r="C49" s="140">
        <v>1696.3900000000003</v>
      </c>
      <c r="D49" s="247">
        <f t="shared" si="9"/>
        <v>9.7095300261096605E-3</v>
      </c>
      <c r="E49" s="215">
        <f t="shared" si="10"/>
        <v>1.1652585231669309E-2</v>
      </c>
      <c r="F49" s="52">
        <f t="shared" si="11"/>
        <v>0.36284685958513452</v>
      </c>
      <c r="H49" s="19">
        <v>456.11099999999999</v>
      </c>
      <c r="I49" s="140">
        <v>643.1110000000001</v>
      </c>
      <c r="J49" s="247">
        <f t="shared" si="12"/>
        <v>1.3213992124233444E-2</v>
      </c>
      <c r="K49" s="215">
        <f t="shared" si="13"/>
        <v>1.9213852858344108E-2</v>
      </c>
      <c r="L49" s="52">
        <f t="shared" si="14"/>
        <v>0.40998791960728881</v>
      </c>
      <c r="N49" s="40">
        <f t="shared" si="8"/>
        <v>3.6643074055626075</v>
      </c>
      <c r="O49" s="143">
        <f t="shared" si="8"/>
        <v>3.7910563019117065</v>
      </c>
      <c r="P49" s="52">
        <f t="shared" si="15"/>
        <v>3.4590137322181996E-2</v>
      </c>
    </row>
    <row r="50" spans="1:16" ht="20.100000000000001" customHeight="1" x14ac:dyDescent="0.25">
      <c r="A50" s="38" t="s">
        <v>187</v>
      </c>
      <c r="B50" s="19">
        <v>898.9</v>
      </c>
      <c r="C50" s="140">
        <v>1010.1600000000001</v>
      </c>
      <c r="D50" s="247">
        <f t="shared" si="9"/>
        <v>7.0118229834905061E-3</v>
      </c>
      <c r="E50" s="215">
        <f t="shared" si="10"/>
        <v>6.9388380606010807E-3</v>
      </c>
      <c r="F50" s="52">
        <f t="shared" si="11"/>
        <v>0.1237735009456003</v>
      </c>
      <c r="H50" s="19">
        <v>190.46799999999999</v>
      </c>
      <c r="I50" s="140">
        <v>324.178</v>
      </c>
      <c r="J50" s="247">
        <f t="shared" si="12"/>
        <v>5.5180485713313115E-3</v>
      </c>
      <c r="K50" s="215">
        <f t="shared" si="13"/>
        <v>9.6852773345694216E-3</v>
      </c>
      <c r="L50" s="52">
        <f t="shared" si="14"/>
        <v>0.70200768633051225</v>
      </c>
      <c r="N50" s="40">
        <f t="shared" si="8"/>
        <v>2.1189008788519299</v>
      </c>
      <c r="O50" s="143">
        <f t="shared" si="8"/>
        <v>3.2091747841926028</v>
      </c>
      <c r="P50" s="52">
        <f t="shared" si="15"/>
        <v>0.51454691261037599</v>
      </c>
    </row>
    <row r="51" spans="1:16" ht="20.100000000000001" customHeight="1" x14ac:dyDescent="0.25">
      <c r="A51" s="38" t="s">
        <v>181</v>
      </c>
      <c r="B51" s="19">
        <v>1697.09</v>
      </c>
      <c r="C51" s="140">
        <v>1006.2300000000001</v>
      </c>
      <c r="D51" s="247">
        <f t="shared" si="9"/>
        <v>1.3238062817946272E-2</v>
      </c>
      <c r="E51" s="215">
        <f t="shared" si="10"/>
        <v>6.9118426998877654E-3</v>
      </c>
      <c r="F51" s="52">
        <f t="shared" si="11"/>
        <v>-0.40708506914777637</v>
      </c>
      <c r="H51" s="19">
        <v>564.01</v>
      </c>
      <c r="I51" s="140">
        <v>321.76800000000003</v>
      </c>
      <c r="J51" s="247">
        <f t="shared" si="12"/>
        <v>1.6339934134429787E-2</v>
      </c>
      <c r="K51" s="215">
        <f t="shared" si="13"/>
        <v>9.6132751679316106E-3</v>
      </c>
      <c r="L51" s="52">
        <f t="shared" si="14"/>
        <v>-0.42949947695962831</v>
      </c>
      <c r="N51" s="40">
        <f t="shared" si="8"/>
        <v>3.3233947521934608</v>
      </c>
      <c r="O51" s="143">
        <f t="shared" si="8"/>
        <v>3.1977579678602308</v>
      </c>
      <c r="P51" s="52">
        <f t="shared" si="15"/>
        <v>-3.7803749990972017E-2</v>
      </c>
    </row>
    <row r="52" spans="1:16" ht="20.100000000000001" customHeight="1" x14ac:dyDescent="0.25">
      <c r="A52" s="38" t="s">
        <v>184</v>
      </c>
      <c r="B52" s="19">
        <v>1225.47</v>
      </c>
      <c r="C52" s="140">
        <v>1162.49</v>
      </c>
      <c r="D52" s="247">
        <f t="shared" si="9"/>
        <v>9.5592153872267344E-3</v>
      </c>
      <c r="E52" s="215">
        <f t="shared" si="10"/>
        <v>7.9852002228044568E-3</v>
      </c>
      <c r="F52" s="52">
        <f t="shared" si="11"/>
        <v>-5.1392526948844129E-2</v>
      </c>
      <c r="H52" s="19">
        <v>224.11400000000003</v>
      </c>
      <c r="I52" s="140">
        <v>254.79900000000004</v>
      </c>
      <c r="J52" s="247">
        <f t="shared" si="12"/>
        <v>6.4928068626506586E-3</v>
      </c>
      <c r="K52" s="215">
        <f t="shared" si="13"/>
        <v>7.6124813515135335E-3</v>
      </c>
      <c r="L52" s="52">
        <f t="shared" si="14"/>
        <v>0.13691692620719811</v>
      </c>
      <c r="N52" s="40">
        <f t="shared" ref="N52:N53" si="16">(H52/B52)*10</f>
        <v>1.82880037863024</v>
      </c>
      <c r="O52" s="143">
        <f t="shared" ref="O52:O53" si="17">(I52/C52)*10</f>
        <v>2.1918382093609408</v>
      </c>
      <c r="P52" s="52">
        <f t="shared" ref="P52:P53" si="18">(O52-N52)/N52</f>
        <v>0.19851145864406139</v>
      </c>
    </row>
    <row r="53" spans="1:16" ht="20.100000000000001" customHeight="1" x14ac:dyDescent="0.25">
      <c r="A53" s="38" t="s">
        <v>188</v>
      </c>
      <c r="B53" s="19">
        <v>1054.3199999999997</v>
      </c>
      <c r="C53" s="140">
        <v>556.67000000000007</v>
      </c>
      <c r="D53" s="247">
        <f t="shared" si="9"/>
        <v>8.2241686594211917E-3</v>
      </c>
      <c r="E53" s="215">
        <f t="shared" si="10"/>
        <v>3.8237932438374153E-3</v>
      </c>
      <c r="F53" s="52">
        <f t="shared" si="11"/>
        <v>-0.47201039532589706</v>
      </c>
      <c r="H53" s="19">
        <v>330.49300000000005</v>
      </c>
      <c r="I53" s="140">
        <v>246.34500000000003</v>
      </c>
      <c r="J53" s="247">
        <f t="shared" si="12"/>
        <v>9.5747129517031702E-3</v>
      </c>
      <c r="K53" s="215">
        <f t="shared" si="13"/>
        <v>7.3599061163450458E-3</v>
      </c>
      <c r="L53" s="52">
        <f t="shared" si="14"/>
        <v>-0.25461356216319259</v>
      </c>
      <c r="N53" s="40">
        <f t="shared" si="16"/>
        <v>3.1346555125578583</v>
      </c>
      <c r="O53" s="143">
        <f t="shared" si="17"/>
        <v>4.4253327824384288</v>
      </c>
      <c r="P53" s="52">
        <f t="shared" si="18"/>
        <v>0.41174453291914881</v>
      </c>
    </row>
    <row r="54" spans="1:16" ht="20.100000000000001" customHeight="1" x14ac:dyDescent="0.25">
      <c r="A54" s="38" t="s">
        <v>190</v>
      </c>
      <c r="B54" s="19">
        <v>518.22</v>
      </c>
      <c r="C54" s="140">
        <v>547.32000000000005</v>
      </c>
      <c r="D54" s="247">
        <f t="shared" si="9"/>
        <v>4.0423483218427533E-3</v>
      </c>
      <c r="E54" s="215">
        <f t="shared" si="10"/>
        <v>3.7595676401047193E-3</v>
      </c>
      <c r="F54" s="52">
        <f t="shared" si="11"/>
        <v>5.6153757091582768E-2</v>
      </c>
      <c r="H54" s="19">
        <v>180.69</v>
      </c>
      <c r="I54" s="140">
        <v>144.624</v>
      </c>
      <c r="J54" s="247">
        <f t="shared" si="12"/>
        <v>5.2347701259731535E-3</v>
      </c>
      <c r="K54" s="215">
        <f t="shared" si="13"/>
        <v>4.3208470322932705E-3</v>
      </c>
      <c r="L54" s="52">
        <f t="shared" si="14"/>
        <v>-0.199601527478001</v>
      </c>
      <c r="N54" s="40">
        <f t="shared" ref="N54" si="19">(H54/B54)*10</f>
        <v>3.486743082088688</v>
      </c>
      <c r="O54" s="143">
        <f t="shared" ref="O54" si="20">(I54/C54)*10</f>
        <v>2.6424029818022361</v>
      </c>
      <c r="P54" s="52">
        <f t="shared" ref="P54" si="21">(O54-N54)/N54</f>
        <v>-0.24215724543164821</v>
      </c>
    </row>
    <row r="55" spans="1:16" ht="20.100000000000001" customHeight="1" x14ac:dyDescent="0.25">
      <c r="A55" s="38" t="s">
        <v>189</v>
      </c>
      <c r="B55" s="19">
        <v>339.44000000000005</v>
      </c>
      <c r="C55" s="140">
        <v>294.58000000000004</v>
      </c>
      <c r="D55" s="247">
        <f t="shared" si="9"/>
        <v>2.6477841734520169E-3</v>
      </c>
      <c r="E55" s="215">
        <f t="shared" si="10"/>
        <v>2.0234843152489371E-3</v>
      </c>
      <c r="F55" s="52">
        <f t="shared" si="11"/>
        <v>-0.13215884987037477</v>
      </c>
      <c r="H55" s="19">
        <v>113.941</v>
      </c>
      <c r="I55" s="140">
        <v>126.03400000000001</v>
      </c>
      <c r="J55" s="247">
        <f t="shared" si="12"/>
        <v>3.3009847967430802E-3</v>
      </c>
      <c r="K55" s="215">
        <f t="shared" si="13"/>
        <v>3.7654444273982888E-3</v>
      </c>
      <c r="L55" s="52">
        <f t="shared" si="14"/>
        <v>0.10613387630440319</v>
      </c>
      <c r="N55" s="40">
        <f t="shared" si="8"/>
        <v>3.3567346217299079</v>
      </c>
      <c r="O55" s="143">
        <f t="shared" si="8"/>
        <v>4.2784303075565209</v>
      </c>
      <c r="P55" s="52">
        <f t="shared" si="15"/>
        <v>0.2745810407114081</v>
      </c>
    </row>
    <row r="56" spans="1:16" ht="20.100000000000001" customHeight="1" x14ac:dyDescent="0.25">
      <c r="A56" s="38" t="s">
        <v>192</v>
      </c>
      <c r="B56" s="19">
        <v>230.95000000000002</v>
      </c>
      <c r="C56" s="140">
        <v>225.57</v>
      </c>
      <c r="D56" s="247">
        <f t="shared" si="9"/>
        <v>1.8015135365859747E-3</v>
      </c>
      <c r="E56" s="215">
        <f t="shared" si="10"/>
        <v>1.5494512763619482E-3</v>
      </c>
      <c r="F56" s="52">
        <f t="shared" si="11"/>
        <v>-2.329508551634563E-2</v>
      </c>
      <c r="H56" s="19">
        <v>66.697000000000003</v>
      </c>
      <c r="I56" s="140">
        <v>87.45</v>
      </c>
      <c r="J56" s="247">
        <f t="shared" si="12"/>
        <v>1.9322788371909428E-3</v>
      </c>
      <c r="K56" s="215">
        <f t="shared" si="13"/>
        <v>2.6126927271687035E-3</v>
      </c>
      <c r="L56" s="52">
        <f t="shared" si="14"/>
        <v>0.31115342519153782</v>
      </c>
      <c r="N56" s="40">
        <f t="shared" ref="N56" si="22">(H56/B56)*10</f>
        <v>2.8879411127949774</v>
      </c>
      <c r="O56" s="143">
        <f t="shared" ref="O56" si="23">(I56/C56)*10</f>
        <v>3.8768453251762205</v>
      </c>
      <c r="P56" s="52">
        <f t="shared" ref="P56" si="24">(O56-N56)/N56</f>
        <v>0.34242533824527049</v>
      </c>
    </row>
    <row r="57" spans="1:16" ht="20.100000000000001" customHeight="1" x14ac:dyDescent="0.25">
      <c r="A57" s="38" t="s">
        <v>191</v>
      </c>
      <c r="B57" s="19">
        <v>520.31999999999994</v>
      </c>
      <c r="C57" s="140">
        <v>231.34000000000003</v>
      </c>
      <c r="D57" s="247">
        <f t="shared" si="9"/>
        <v>4.058729263288219E-3</v>
      </c>
      <c r="E57" s="215">
        <f t="shared" si="10"/>
        <v>1.5890856863659756E-3</v>
      </c>
      <c r="F57" s="52">
        <f t="shared" si="11"/>
        <v>-0.55538899138991382</v>
      </c>
      <c r="H57" s="19">
        <v>166.934</v>
      </c>
      <c r="I57" s="140">
        <v>85.554999999999993</v>
      </c>
      <c r="J57" s="247">
        <f t="shared" si="12"/>
        <v>4.8362450396214644E-3</v>
      </c>
      <c r="K57" s="215">
        <f t="shared" si="13"/>
        <v>2.5560769156422916E-3</v>
      </c>
      <c r="L57" s="52">
        <f t="shared" si="14"/>
        <v>-0.48749206273137891</v>
      </c>
      <c r="N57" s="40">
        <f t="shared" ref="N57" si="25">(H57/B57)*10</f>
        <v>3.208294895448955</v>
      </c>
      <c r="O57" s="143">
        <f t="shared" ref="O57" si="26">(I57/C57)*10</f>
        <v>3.6982363620644931</v>
      </c>
      <c r="P57" s="52">
        <f t="shared" ref="P57" si="27">(O57-N57)/N57</f>
        <v>0.15271085812919882</v>
      </c>
    </row>
    <row r="58" spans="1:16" ht="20.100000000000001" customHeight="1" x14ac:dyDescent="0.25">
      <c r="A58" s="38" t="s">
        <v>193</v>
      </c>
      <c r="B58" s="19">
        <v>260.98</v>
      </c>
      <c r="C58" s="140">
        <v>243.58</v>
      </c>
      <c r="D58" s="247">
        <f t="shared" si="9"/>
        <v>2.0357609992561494E-3</v>
      </c>
      <c r="E58" s="215">
        <f t="shared" si="10"/>
        <v>1.6731628403433229E-3</v>
      </c>
      <c r="F58" s="52">
        <f t="shared" si="11"/>
        <v>-6.6671775614989673E-2</v>
      </c>
      <c r="H58" s="19">
        <v>66.89400000000002</v>
      </c>
      <c r="I58" s="140">
        <v>67.261000000000024</v>
      </c>
      <c r="J58" s="247">
        <f t="shared" si="12"/>
        <v>1.93798612433919E-3</v>
      </c>
      <c r="K58" s="215">
        <f t="shared" si="13"/>
        <v>2.0095177303841535E-3</v>
      </c>
      <c r="L58" s="52">
        <f t="shared" si="14"/>
        <v>5.4862917451491064E-3</v>
      </c>
      <c r="N58" s="40">
        <f t="shared" ref="N58" si="28">(H58/B58)*10</f>
        <v>2.5631849183845512</v>
      </c>
      <c r="O58" s="143">
        <f t="shared" ref="O58" si="29">(I58/C58)*10</f>
        <v>2.7613515066918475</v>
      </c>
      <c r="P58" s="52">
        <f t="shared" ref="P58" si="30">(O58-N58)/N58</f>
        <v>7.7312638228298758E-2</v>
      </c>
    </row>
    <row r="59" spans="1:16" ht="20.100000000000001" customHeight="1" x14ac:dyDescent="0.25">
      <c r="A59" s="38" t="s">
        <v>211</v>
      </c>
      <c r="B59" s="19">
        <v>2.6</v>
      </c>
      <c r="C59" s="140">
        <v>92.03</v>
      </c>
      <c r="D59" s="247">
        <f t="shared" si="9"/>
        <v>2.0281165599149313E-5</v>
      </c>
      <c r="E59" s="215">
        <f t="shared" si="10"/>
        <v>6.3215853599144433E-4</v>
      </c>
      <c r="F59" s="52">
        <f t="shared" si="11"/>
        <v>34.396153846153851</v>
      </c>
      <c r="H59" s="19">
        <v>2.8739999999999997</v>
      </c>
      <c r="I59" s="140">
        <v>28.26</v>
      </c>
      <c r="J59" s="247">
        <f t="shared" si="12"/>
        <v>8.3262656162747485E-5</v>
      </c>
      <c r="K59" s="215">
        <f t="shared" si="13"/>
        <v>8.4430756397698749E-4</v>
      </c>
      <c r="L59" s="52">
        <f t="shared" si="14"/>
        <v>8.8329853862212957</v>
      </c>
      <c r="N59" s="40">
        <f t="shared" ref="N59" si="31">(H59/B59)*10</f>
        <v>11.053846153846152</v>
      </c>
      <c r="O59" s="143">
        <f t="shared" ref="O59" si="32">(I59/C59)*10</f>
        <v>3.070737802890362</v>
      </c>
      <c r="P59" s="52">
        <f t="shared" ref="P59" si="33">(O59-N59)/N59</f>
        <v>-0.72220186891040561</v>
      </c>
    </row>
    <row r="60" spans="1:16" ht="20.100000000000001" customHeight="1" x14ac:dyDescent="0.25">
      <c r="A60" s="38" t="s">
        <v>194</v>
      </c>
      <c r="B60" s="19">
        <v>77.430000000000007</v>
      </c>
      <c r="C60" s="140">
        <v>34.56</v>
      </c>
      <c r="D60" s="247">
        <f t="shared" si="9"/>
        <v>6.0398871243928136E-4</v>
      </c>
      <c r="E60" s="215">
        <f t="shared" si="10"/>
        <v>2.3739431711251023E-4</v>
      </c>
      <c r="F60" s="52">
        <f t="shared" si="11"/>
        <v>-0.55366137156141026</v>
      </c>
      <c r="H60" s="19">
        <v>38.872</v>
      </c>
      <c r="I60" s="140">
        <v>19.077999999999999</v>
      </c>
      <c r="J60" s="247">
        <f t="shared" si="12"/>
        <v>1.1261607412520252E-3</v>
      </c>
      <c r="K60" s="215">
        <f t="shared" si="13"/>
        <v>5.6998229672869665E-4</v>
      </c>
      <c r="L60" s="52">
        <f t="shared" si="14"/>
        <v>-0.50920971393290804</v>
      </c>
      <c r="N60" s="40">
        <f t="shared" si="8"/>
        <v>5.0202763786646001</v>
      </c>
      <c r="O60" s="143">
        <f t="shared" si="8"/>
        <v>5.5202546296296298</v>
      </c>
      <c r="P60" s="52">
        <f t="shared" si="15"/>
        <v>9.9591778072191425E-2</v>
      </c>
    </row>
    <row r="61" spans="1:16" ht="20.100000000000001" customHeight="1" thickBot="1" x14ac:dyDescent="0.3">
      <c r="A61" s="8" t="s">
        <v>17</v>
      </c>
      <c r="B61" s="19">
        <f>B62-SUM(B39:B60)</f>
        <v>126.92000000001281</v>
      </c>
      <c r="C61" s="140">
        <f>C62-SUM(C39:C60)</f>
        <v>79.070000000006985</v>
      </c>
      <c r="D61" s="247">
        <f t="shared" si="9"/>
        <v>9.9003289917088105E-4</v>
      </c>
      <c r="E61" s="215">
        <f t="shared" si="10"/>
        <v>5.43135667074301E-4</v>
      </c>
      <c r="F61" s="52">
        <f t="shared" si="11"/>
        <v>-0.37700913961551363</v>
      </c>
      <c r="H61" s="19">
        <f>H62-SUM(H39:H60)</f>
        <v>76.194999999985157</v>
      </c>
      <c r="I61" s="140">
        <f>I62-SUM(I39:I60)</f>
        <v>33.127000000000407</v>
      </c>
      <c r="J61" s="247">
        <f t="shared" si="12"/>
        <v>2.2074454023379643E-3</v>
      </c>
      <c r="K61" s="215">
        <f t="shared" si="13"/>
        <v>9.8971608888414751E-4</v>
      </c>
      <c r="L61" s="52">
        <f t="shared" si="14"/>
        <v>-0.56523393923476783</v>
      </c>
      <c r="N61" s="40">
        <f t="shared" si="8"/>
        <v>6.0033879609184897</v>
      </c>
      <c r="O61" s="143">
        <f t="shared" si="8"/>
        <v>4.1895788541795218</v>
      </c>
      <c r="P61" s="52">
        <f t="shared" si="15"/>
        <v>-0.30213091650026624</v>
      </c>
    </row>
    <row r="62" spans="1:16" s="1" customFormat="1" ht="26.25" customHeight="1" thickBot="1" x14ac:dyDescent="0.3">
      <c r="A62" s="12" t="s">
        <v>18</v>
      </c>
      <c r="B62" s="17">
        <v>128197.76000000001</v>
      </c>
      <c r="C62" s="145">
        <v>145580.57000000004</v>
      </c>
      <c r="D62" s="253">
        <f>SUM(D39:D61)</f>
        <v>1</v>
      </c>
      <c r="E62" s="254">
        <f>SUM(E39:E61)</f>
        <v>0.99999999999999978</v>
      </c>
      <c r="F62" s="57">
        <f t="shared" si="11"/>
        <v>0.1355937108417497</v>
      </c>
      <c r="H62" s="17">
        <v>34517.275000000001</v>
      </c>
      <c r="I62" s="145">
        <v>33471.214999999997</v>
      </c>
      <c r="J62" s="253">
        <f t="shared" si="12"/>
        <v>1</v>
      </c>
      <c r="K62" s="254">
        <f t="shared" si="13"/>
        <v>1</v>
      </c>
      <c r="L62" s="57">
        <f t="shared" si="14"/>
        <v>-3.0305405047183039E-2</v>
      </c>
      <c r="N62" s="37">
        <f t="shared" si="8"/>
        <v>2.6925021934860638</v>
      </c>
      <c r="O62" s="150">
        <f t="shared" si="8"/>
        <v>2.2991540011142964</v>
      </c>
      <c r="P62" s="57">
        <f t="shared" si="15"/>
        <v>-0.14609020312904097</v>
      </c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B37</f>
        <v>jun</v>
      </c>
      <c r="C66" s="353"/>
      <c r="D66" s="359" t="str">
        <f>B66</f>
        <v>jun</v>
      </c>
      <c r="E66" s="353"/>
      <c r="F66" s="131" t="str">
        <f>F5</f>
        <v>2024 /2023</v>
      </c>
      <c r="H66" s="348" t="str">
        <f>B66</f>
        <v>jun</v>
      </c>
      <c r="I66" s="353"/>
      <c r="J66" s="359" t="str">
        <f>B66</f>
        <v>jun</v>
      </c>
      <c r="K66" s="349"/>
      <c r="L66" s="131" t="str">
        <f>F66</f>
        <v>2024 /2023</v>
      </c>
      <c r="N66" s="348" t="str">
        <f>B66</f>
        <v>jun</v>
      </c>
      <c r="O66" s="349"/>
      <c r="P66" s="131" t="str">
        <f>L66</f>
        <v>2024 /2023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162</v>
      </c>
      <c r="B68" s="39">
        <v>19847.599999999999</v>
      </c>
      <c r="C68" s="147">
        <v>16143.59</v>
      </c>
      <c r="D68" s="247">
        <f>B68/$B$96</f>
        <v>0.11028012260187435</v>
      </c>
      <c r="E68" s="246">
        <f>C68/$C$96</f>
        <v>0.1131413861713662</v>
      </c>
      <c r="F68" s="52">
        <f>(C68-B68)/B68</f>
        <v>-0.18662256393720142</v>
      </c>
      <c r="H68" s="19">
        <v>6941.4739999999993</v>
      </c>
      <c r="I68" s="147">
        <v>7409.1170000000011</v>
      </c>
      <c r="J68" s="245">
        <f>H68/$H$96</f>
        <v>0.13235141555531454</v>
      </c>
      <c r="K68" s="246">
        <f>I68/$I$96</f>
        <v>0.18546051102687874</v>
      </c>
      <c r="L68" s="52">
        <f t="shared" ref="L68:L70" si="34">(I68-H68)/H68</f>
        <v>6.7369408860423863E-2</v>
      </c>
      <c r="N68" s="40">
        <f t="shared" ref="N68:O83" si="35">(H68/B68)*10</f>
        <v>3.4973870896229267</v>
      </c>
      <c r="O68" s="143">
        <f t="shared" si="35"/>
        <v>4.5895101399378957</v>
      </c>
      <c r="P68" s="52">
        <f t="shared" ref="P68:P69" si="36">(O68-N68)/N68</f>
        <v>0.312268279812492</v>
      </c>
    </row>
    <row r="69" spans="1:16" ht="20.100000000000001" customHeight="1" x14ac:dyDescent="0.25">
      <c r="A69" s="38" t="s">
        <v>164</v>
      </c>
      <c r="B69" s="19">
        <v>20904.339999999993</v>
      </c>
      <c r="C69" s="140">
        <v>20737.740000000005</v>
      </c>
      <c r="D69" s="247">
        <f t="shared" ref="D69:D95" si="37">B69/$B$96</f>
        <v>0.11615173512723279</v>
      </c>
      <c r="E69" s="215">
        <f t="shared" ref="E69:E95" si="38">C69/$C$96</f>
        <v>0.14533921201302735</v>
      </c>
      <c r="F69" s="52">
        <f>(C69-B69)/B69</f>
        <v>-7.9696369270681449E-3</v>
      </c>
      <c r="H69" s="19">
        <v>7000.0300000000016</v>
      </c>
      <c r="I69" s="140">
        <v>6373.6419999999998</v>
      </c>
      <c r="J69" s="214">
        <f t="shared" ref="J69:J95" si="39">H69/$H$96</f>
        <v>0.1334678887264677</v>
      </c>
      <c r="K69" s="215">
        <f t="shared" ref="K69:K95" si="40">I69/$I$96</f>
        <v>0.15954113053179986</v>
      </c>
      <c r="L69" s="52">
        <f t="shared" si="34"/>
        <v>-8.9483616498786667E-2</v>
      </c>
      <c r="N69" s="40">
        <f t="shared" si="35"/>
        <v>3.3486012952334319</v>
      </c>
      <c r="O69" s="143">
        <f t="shared" si="35"/>
        <v>3.073450626731745</v>
      </c>
      <c r="P69" s="52">
        <f t="shared" si="36"/>
        <v>-8.2168835356227765E-2</v>
      </c>
    </row>
    <row r="70" spans="1:16" ht="20.100000000000001" customHeight="1" x14ac:dyDescent="0.25">
      <c r="A70" s="38" t="s">
        <v>163</v>
      </c>
      <c r="B70" s="19">
        <v>35929.750000000007</v>
      </c>
      <c r="C70" s="140">
        <v>17167.05</v>
      </c>
      <c r="D70" s="247">
        <f t="shared" si="37"/>
        <v>0.1996381041060227</v>
      </c>
      <c r="E70" s="215">
        <f t="shared" si="38"/>
        <v>0.12031424444458463</v>
      </c>
      <c r="F70" s="52">
        <f>(C70-B70)/B70</f>
        <v>-0.52220513641202637</v>
      </c>
      <c r="H70" s="19">
        <v>15933.506999999998</v>
      </c>
      <c r="I70" s="140">
        <v>5401.3109999999997</v>
      </c>
      <c r="J70" s="214">
        <f t="shared" si="39"/>
        <v>0.30380034646971421</v>
      </c>
      <c r="K70" s="215">
        <f t="shared" si="40"/>
        <v>0.13520233224486822</v>
      </c>
      <c r="L70" s="52">
        <f t="shared" si="34"/>
        <v>-0.66100928063106257</v>
      </c>
      <c r="N70" s="40">
        <f t="shared" ref="N70" si="41">(H70/B70)*10</f>
        <v>4.4346278501798633</v>
      </c>
      <c r="O70" s="143">
        <f t="shared" ref="O70" si="42">(I70/C70)*10</f>
        <v>3.1463244995500101</v>
      </c>
      <c r="P70" s="52">
        <f t="shared" ref="P70" si="43">(O70-N70)/N70</f>
        <v>-0.29050991292935685</v>
      </c>
    </row>
    <row r="71" spans="1:16" ht="20.100000000000001" customHeight="1" x14ac:dyDescent="0.25">
      <c r="A71" s="38" t="s">
        <v>166</v>
      </c>
      <c r="B71" s="19">
        <v>10281.220000000001</v>
      </c>
      <c r="C71" s="140">
        <v>7968.6899999999987</v>
      </c>
      <c r="D71" s="247">
        <f t="shared" si="37"/>
        <v>5.7126010303353694E-2</v>
      </c>
      <c r="E71" s="215">
        <f t="shared" si="38"/>
        <v>5.5848087852200405E-2</v>
      </c>
      <c r="F71" s="52">
        <f t="shared" ref="F71:F96" si="44">(C71-B71)/B71</f>
        <v>-0.22492758641484203</v>
      </c>
      <c r="H71" s="19">
        <v>4318.2889999999998</v>
      </c>
      <c r="I71" s="140">
        <v>3215.212</v>
      </c>
      <c r="J71" s="214">
        <f t="shared" si="39"/>
        <v>8.2335777952484396E-2</v>
      </c>
      <c r="K71" s="215">
        <f t="shared" si="40"/>
        <v>8.0481231512439716E-2</v>
      </c>
      <c r="L71" s="52">
        <f t="shared" ref="L71:L96" si="45">(I71-H71)/H71</f>
        <v>-0.25544307016042694</v>
      </c>
      <c r="N71" s="40">
        <f t="shared" ref="N71" si="46">(H71/B71)*10</f>
        <v>4.2001717694981719</v>
      </c>
      <c r="O71" s="143">
        <f t="shared" si="35"/>
        <v>4.0348062228546979</v>
      </c>
      <c r="P71" s="52">
        <f t="shared" ref="P71:P96" si="47">(O71-N71)/N71</f>
        <v>-3.9371139019686231E-2</v>
      </c>
    </row>
    <row r="72" spans="1:16" ht="20.100000000000001" customHeight="1" x14ac:dyDescent="0.25">
      <c r="A72" s="38" t="s">
        <v>168</v>
      </c>
      <c r="B72" s="19">
        <v>33998.80999999999</v>
      </c>
      <c r="C72" s="140">
        <v>26115.919999999998</v>
      </c>
      <c r="D72" s="247">
        <f t="shared" si="37"/>
        <v>0.18890913435971254</v>
      </c>
      <c r="E72" s="215">
        <f t="shared" si="38"/>
        <v>0.18303186527535112</v>
      </c>
      <c r="F72" s="52">
        <f t="shared" si="44"/>
        <v>-0.23185782090608448</v>
      </c>
      <c r="H72" s="19">
        <v>3641.5940000000005</v>
      </c>
      <c r="I72" s="140">
        <v>2765.9590000000007</v>
      </c>
      <c r="J72" s="214">
        <f t="shared" si="39"/>
        <v>6.9433397111008446E-2</v>
      </c>
      <c r="K72" s="215">
        <f t="shared" si="40"/>
        <v>6.9235803621321493E-2</v>
      </c>
      <c r="L72" s="52">
        <f t="shared" si="45"/>
        <v>-0.24045376832233348</v>
      </c>
      <c r="N72" s="40">
        <f t="shared" si="35"/>
        <v>1.0710945471326796</v>
      </c>
      <c r="O72" s="143">
        <f t="shared" si="35"/>
        <v>1.0591083905908736</v>
      </c>
      <c r="P72" s="52">
        <f t="shared" si="47"/>
        <v>-1.1190568165894373E-2</v>
      </c>
    </row>
    <row r="73" spans="1:16" ht="20.100000000000001" customHeight="1" x14ac:dyDescent="0.25">
      <c r="A73" s="38" t="s">
        <v>170</v>
      </c>
      <c r="B73" s="19">
        <v>9242.51</v>
      </c>
      <c r="C73" s="140">
        <v>6906.59</v>
      </c>
      <c r="D73" s="247">
        <f t="shared" si="37"/>
        <v>5.1354578687047792E-2</v>
      </c>
      <c r="E73" s="215">
        <f t="shared" si="38"/>
        <v>4.8404423447157417E-2</v>
      </c>
      <c r="F73" s="52">
        <f t="shared" si="44"/>
        <v>-0.25273654018226649</v>
      </c>
      <c r="H73" s="19">
        <v>2776.6469999999995</v>
      </c>
      <c r="I73" s="140">
        <v>2496.915</v>
      </c>
      <c r="J73" s="214">
        <f t="shared" si="39"/>
        <v>5.2941660654122945E-2</v>
      </c>
      <c r="K73" s="215">
        <f t="shared" si="40"/>
        <v>6.250125782744137E-2</v>
      </c>
      <c r="L73" s="52">
        <f t="shared" si="45"/>
        <v>-0.10074453108371341</v>
      </c>
      <c r="N73" s="40">
        <f t="shared" si="35"/>
        <v>3.0042131412354429</v>
      </c>
      <c r="O73" s="143">
        <f t="shared" si="35"/>
        <v>3.6152645516817996</v>
      </c>
      <c r="P73" s="52">
        <f t="shared" si="47"/>
        <v>0.20339815509730108</v>
      </c>
    </row>
    <row r="74" spans="1:16" ht="20.100000000000001" customHeight="1" x14ac:dyDescent="0.25">
      <c r="A74" s="38" t="s">
        <v>176</v>
      </c>
      <c r="B74" s="19">
        <v>6416.23</v>
      </c>
      <c r="C74" s="140">
        <v>7101.1299999999992</v>
      </c>
      <c r="D74" s="247">
        <f t="shared" si="37"/>
        <v>3.5650790576282489E-2</v>
      </c>
      <c r="E74" s="215">
        <f t="shared" si="38"/>
        <v>4.9767845416234774E-2</v>
      </c>
      <c r="F74" s="52">
        <f t="shared" si="44"/>
        <v>0.10674492653785785</v>
      </c>
      <c r="H74" s="19">
        <v>1346.6130000000001</v>
      </c>
      <c r="I74" s="140">
        <v>1733.2819999999999</v>
      </c>
      <c r="J74" s="214">
        <f t="shared" si="39"/>
        <v>2.5675546253603888E-2</v>
      </c>
      <c r="K74" s="215">
        <f t="shared" si="40"/>
        <v>4.3386460960690779E-2</v>
      </c>
      <c r="L74" s="52">
        <f t="shared" si="45"/>
        <v>0.28714188857526241</v>
      </c>
      <c r="N74" s="40">
        <f t="shared" si="35"/>
        <v>2.0987604870773029</v>
      </c>
      <c r="O74" s="143">
        <f t="shared" si="35"/>
        <v>2.4408537796097245</v>
      </c>
      <c r="P74" s="52">
        <f t="shared" si="47"/>
        <v>0.16299777637266971</v>
      </c>
    </row>
    <row r="75" spans="1:16" ht="20.100000000000001" customHeight="1" x14ac:dyDescent="0.25">
      <c r="A75" s="38" t="s">
        <v>177</v>
      </c>
      <c r="B75" s="19">
        <v>530.04000000000008</v>
      </c>
      <c r="C75" s="140">
        <v>495.44999999999993</v>
      </c>
      <c r="D75" s="247">
        <f t="shared" si="37"/>
        <v>2.9450853596352956E-3</v>
      </c>
      <c r="E75" s="215">
        <f t="shared" si="38"/>
        <v>3.4723317291013569E-3</v>
      </c>
      <c r="F75" s="52">
        <f t="shared" si="44"/>
        <v>-6.5259225718813943E-2</v>
      </c>
      <c r="H75" s="19">
        <v>1322.9880000000001</v>
      </c>
      <c r="I75" s="140">
        <v>1265.2150000000001</v>
      </c>
      <c r="J75" s="214">
        <f t="shared" si="39"/>
        <v>2.5225094059661463E-2</v>
      </c>
      <c r="K75" s="215">
        <f t="shared" si="40"/>
        <v>3.1670092462957787E-2</v>
      </c>
      <c r="L75" s="52">
        <f t="shared" si="45"/>
        <v>-4.3668574469307289E-2</v>
      </c>
      <c r="N75" s="40">
        <f t="shared" si="35"/>
        <v>24.960153950645232</v>
      </c>
      <c r="O75" s="143">
        <f t="shared" si="35"/>
        <v>25.536683822787371</v>
      </c>
      <c r="P75" s="52">
        <f t="shared" si="47"/>
        <v>2.3098009462687436E-2</v>
      </c>
    </row>
    <row r="76" spans="1:16" ht="20.100000000000001" customHeight="1" x14ac:dyDescent="0.25">
      <c r="A76" s="38" t="s">
        <v>175</v>
      </c>
      <c r="B76" s="19">
        <v>3871.1999999999994</v>
      </c>
      <c r="C76" s="140">
        <v>2539.59</v>
      </c>
      <c r="D76" s="247">
        <f t="shared" si="37"/>
        <v>2.150972463251859E-2</v>
      </c>
      <c r="E76" s="215">
        <f t="shared" si="38"/>
        <v>1.7798564811602618E-2</v>
      </c>
      <c r="F76" s="52">
        <f t="shared" si="44"/>
        <v>-0.34397861128332285</v>
      </c>
      <c r="H76" s="19">
        <v>1301.8009999999999</v>
      </c>
      <c r="I76" s="140">
        <v>1002.5890000000002</v>
      </c>
      <c r="J76" s="214">
        <f t="shared" si="39"/>
        <v>2.4821126625457941E-2</v>
      </c>
      <c r="K76" s="215">
        <f t="shared" si="40"/>
        <v>2.5096198142089989E-2</v>
      </c>
      <c r="L76" s="52">
        <f t="shared" si="45"/>
        <v>-0.2298446536759457</v>
      </c>
      <c r="N76" s="40">
        <f t="shared" si="35"/>
        <v>3.3627841496176902</v>
      </c>
      <c r="O76" s="143">
        <f t="shared" si="35"/>
        <v>3.9478380368484682</v>
      </c>
      <c r="P76" s="52">
        <f t="shared" si="47"/>
        <v>0.17397901893206313</v>
      </c>
    </row>
    <row r="77" spans="1:16" ht="20.100000000000001" customHeight="1" x14ac:dyDescent="0.25">
      <c r="A77" s="38" t="s">
        <v>182</v>
      </c>
      <c r="B77" s="19">
        <v>13008.18</v>
      </c>
      <c r="C77" s="140">
        <v>12019.760000000002</v>
      </c>
      <c r="D77" s="247">
        <f t="shared" si="37"/>
        <v>7.2277942180780042E-2</v>
      </c>
      <c r="E77" s="215">
        <f t="shared" si="38"/>
        <v>8.4239769954956786E-2</v>
      </c>
      <c r="F77" s="52">
        <f t="shared" si="44"/>
        <v>-7.598449590949681E-2</v>
      </c>
      <c r="H77" s="19">
        <v>975.29500000000019</v>
      </c>
      <c r="I77" s="140">
        <v>999.024</v>
      </c>
      <c r="J77" s="214">
        <f t="shared" si="39"/>
        <v>1.8595715237717598E-2</v>
      </c>
      <c r="K77" s="215">
        <f t="shared" si="40"/>
        <v>2.5006961230078631E-2</v>
      </c>
      <c r="L77" s="52">
        <f t="shared" si="45"/>
        <v>2.4330074490282232E-2</v>
      </c>
      <c r="N77" s="40">
        <f t="shared" si="35"/>
        <v>0.74975515406459636</v>
      </c>
      <c r="O77" s="143">
        <f t="shared" si="35"/>
        <v>0.83115137074284329</v>
      </c>
      <c r="P77" s="52">
        <f t="shared" si="47"/>
        <v>0.10856373075527281</v>
      </c>
    </row>
    <row r="78" spans="1:16" ht="20.100000000000001" customHeight="1" x14ac:dyDescent="0.25">
      <c r="A78" s="38" t="s">
        <v>186</v>
      </c>
      <c r="B78" s="19">
        <v>1115.99</v>
      </c>
      <c r="C78" s="140">
        <v>1421.8799999999999</v>
      </c>
      <c r="D78" s="247">
        <f t="shared" si="37"/>
        <v>6.2008259952067643E-3</v>
      </c>
      <c r="E78" s="215">
        <f t="shared" si="38"/>
        <v>9.9651610434446213E-3</v>
      </c>
      <c r="F78" s="52">
        <f t="shared" si="44"/>
        <v>0.27409743814908721</v>
      </c>
      <c r="H78" s="19">
        <v>353.32100000000003</v>
      </c>
      <c r="I78" s="140">
        <v>870.04299999999989</v>
      </c>
      <c r="J78" s="214">
        <f t="shared" si="39"/>
        <v>6.7366865445897079E-3</v>
      </c>
      <c r="K78" s="215">
        <f t="shared" si="40"/>
        <v>2.1778387275482172E-2</v>
      </c>
      <c r="L78" s="52">
        <f t="shared" si="45"/>
        <v>1.4624718032610566</v>
      </c>
      <c r="N78" s="40">
        <f t="shared" si="35"/>
        <v>3.1659871504224952</v>
      </c>
      <c r="O78" s="143">
        <f t="shared" si="35"/>
        <v>6.1189622190339543</v>
      </c>
      <c r="P78" s="52">
        <f t="shared" si="47"/>
        <v>0.93271858927708851</v>
      </c>
    </row>
    <row r="79" spans="1:16" ht="20.100000000000001" customHeight="1" x14ac:dyDescent="0.25">
      <c r="A79" s="38" t="s">
        <v>200</v>
      </c>
      <c r="B79" s="19">
        <v>1660.8500000000001</v>
      </c>
      <c r="C79" s="140">
        <v>2914.61</v>
      </c>
      <c r="D79" s="247">
        <f t="shared" si="37"/>
        <v>9.2282563948952543E-3</v>
      </c>
      <c r="E79" s="215">
        <f t="shared" si="38"/>
        <v>2.0426870079636911E-2</v>
      </c>
      <c r="F79" s="52">
        <f t="shared" si="44"/>
        <v>0.75489056808260824</v>
      </c>
      <c r="H79" s="19">
        <v>347.791</v>
      </c>
      <c r="I79" s="140">
        <v>620.55600000000004</v>
      </c>
      <c r="J79" s="214">
        <f t="shared" si="39"/>
        <v>6.6312473643779981E-3</v>
      </c>
      <c r="K79" s="215">
        <f t="shared" si="40"/>
        <v>1.5533380412375154E-2</v>
      </c>
      <c r="L79" s="52">
        <f t="shared" si="45"/>
        <v>0.78427848909258735</v>
      </c>
      <c r="N79" s="40">
        <f t="shared" si="35"/>
        <v>2.0940542493301622</v>
      </c>
      <c r="O79" s="143">
        <f t="shared" si="35"/>
        <v>2.1291219065329496</v>
      </c>
      <c r="P79" s="52">
        <f t="shared" si="47"/>
        <v>1.6746298341604467E-2</v>
      </c>
    </row>
    <row r="80" spans="1:16" ht="20.100000000000001" customHeight="1" x14ac:dyDescent="0.25">
      <c r="A80" s="38" t="s">
        <v>183</v>
      </c>
      <c r="B80" s="19">
        <v>1471.37</v>
      </c>
      <c r="C80" s="140">
        <v>1076.22</v>
      </c>
      <c r="D80" s="247">
        <f t="shared" si="37"/>
        <v>8.1754400528386232E-3</v>
      </c>
      <c r="E80" s="215">
        <f t="shared" si="38"/>
        <v>7.5426235815792978E-3</v>
      </c>
      <c r="F80" s="52">
        <f t="shared" si="44"/>
        <v>-0.26855923391125269</v>
      </c>
      <c r="H80" s="19">
        <v>578.36399999999992</v>
      </c>
      <c r="I80" s="140">
        <v>434.13400000000001</v>
      </c>
      <c r="J80" s="214">
        <f t="shared" si="39"/>
        <v>1.1027527309939349E-2</v>
      </c>
      <c r="K80" s="215">
        <f t="shared" si="40"/>
        <v>1.0866978277457756E-2</v>
      </c>
      <c r="L80" s="52">
        <f t="shared" si="45"/>
        <v>-0.24937582560463639</v>
      </c>
      <c r="N80" s="40">
        <f t="shared" si="35"/>
        <v>3.9307855943780283</v>
      </c>
      <c r="O80" s="143">
        <f t="shared" si="35"/>
        <v>4.0338778316701047</v>
      </c>
      <c r="P80" s="52">
        <f t="shared" si="47"/>
        <v>2.6226878779530272E-2</v>
      </c>
    </row>
    <row r="81" spans="1:16" ht="20.100000000000001" customHeight="1" x14ac:dyDescent="0.25">
      <c r="A81" s="38" t="s">
        <v>210</v>
      </c>
      <c r="B81" s="19"/>
      <c r="C81" s="140">
        <v>132.09</v>
      </c>
      <c r="D81" s="247">
        <f t="shared" si="37"/>
        <v>0</v>
      </c>
      <c r="E81" s="215">
        <f t="shared" si="38"/>
        <v>9.2574487455242369E-4</v>
      </c>
      <c r="F81" s="52"/>
      <c r="H81" s="19"/>
      <c r="I81" s="140">
        <v>410.42199999999997</v>
      </c>
      <c r="J81" s="214">
        <f t="shared" si="39"/>
        <v>0</v>
      </c>
      <c r="K81" s="215">
        <f t="shared" si="40"/>
        <v>1.0273433913470879E-2</v>
      </c>
      <c r="L81" s="52"/>
      <c r="N81" s="40"/>
      <c r="O81" s="143">
        <f t="shared" si="35"/>
        <v>31.071390718449543</v>
      </c>
      <c r="P81" s="52"/>
    </row>
    <row r="82" spans="1:16" ht="20.100000000000001" customHeight="1" x14ac:dyDescent="0.25">
      <c r="A82" s="38" t="s">
        <v>196</v>
      </c>
      <c r="B82" s="19">
        <v>1419.35</v>
      </c>
      <c r="C82" s="140">
        <v>2187.21</v>
      </c>
      <c r="D82" s="247">
        <f t="shared" si="37"/>
        <v>7.8863989608300433E-3</v>
      </c>
      <c r="E82" s="215">
        <f t="shared" si="38"/>
        <v>1.5328930631159107E-2</v>
      </c>
      <c r="F82" s="52">
        <f>(C82-B82)/B82</f>
        <v>0.54099411702539912</v>
      </c>
      <c r="H82" s="19">
        <v>339.14400000000001</v>
      </c>
      <c r="I82" s="140">
        <v>407.39</v>
      </c>
      <c r="J82" s="214">
        <f t="shared" si="39"/>
        <v>6.4663770947051879E-3</v>
      </c>
      <c r="K82" s="215">
        <f t="shared" si="40"/>
        <v>1.0197538733325458E-2</v>
      </c>
      <c r="L82" s="52">
        <f>(I82-H82)/H82</f>
        <v>0.20123015592196819</v>
      </c>
      <c r="N82" s="40">
        <f t="shared" si="35"/>
        <v>2.3894317821538031</v>
      </c>
      <c r="O82" s="143">
        <f t="shared" si="35"/>
        <v>1.8626012134180072</v>
      </c>
      <c r="P82" s="52">
        <f>(O82-N82)/N82</f>
        <v>-0.22048361985916065</v>
      </c>
    </row>
    <row r="83" spans="1:16" ht="20.100000000000001" customHeight="1" x14ac:dyDescent="0.25">
      <c r="A83" s="38" t="s">
        <v>180</v>
      </c>
      <c r="B83" s="19">
        <v>2100.94</v>
      </c>
      <c r="C83" s="140">
        <v>915.2</v>
      </c>
      <c r="D83" s="247">
        <f t="shared" si="37"/>
        <v>1.1673548478364231E-2</v>
      </c>
      <c r="E83" s="215">
        <f t="shared" si="38"/>
        <v>6.4141245301716871E-3</v>
      </c>
      <c r="F83" s="52">
        <f>(C83-B83)/B83</f>
        <v>-0.5643854655535141</v>
      </c>
      <c r="H83" s="19">
        <v>1104.1840000000002</v>
      </c>
      <c r="I83" s="140">
        <v>364.65400000000005</v>
      </c>
      <c r="J83" s="214">
        <f t="shared" si="39"/>
        <v>2.1053210807031687E-2</v>
      </c>
      <c r="K83" s="215">
        <f t="shared" si="40"/>
        <v>9.1277971704314346E-3</v>
      </c>
      <c r="L83" s="52">
        <f>(I83-H83)/H83</f>
        <v>-0.66975250501727979</v>
      </c>
      <c r="N83" s="40">
        <f t="shared" si="35"/>
        <v>5.2556665111807099</v>
      </c>
      <c r="O83" s="143">
        <f t="shared" si="35"/>
        <v>3.9844187062937064</v>
      </c>
      <c r="P83" s="52">
        <f>(O83-N83)/N83</f>
        <v>-0.24188136788789741</v>
      </c>
    </row>
    <row r="84" spans="1:16" ht="20.100000000000001" customHeight="1" x14ac:dyDescent="0.25">
      <c r="A84" s="38" t="s">
        <v>203</v>
      </c>
      <c r="B84" s="19">
        <v>118.13</v>
      </c>
      <c r="C84" s="140">
        <v>1306.6499999999999</v>
      </c>
      <c r="D84" s="247">
        <f t="shared" si="37"/>
        <v>6.5637109186800506E-4</v>
      </c>
      <c r="E84" s="215">
        <f t="shared" si="38"/>
        <v>9.1575784717535334E-3</v>
      </c>
      <c r="F84" s="52">
        <f>(C84-B84)/B84</f>
        <v>10.061119106069585</v>
      </c>
      <c r="H84" s="19">
        <v>21.463999999999999</v>
      </c>
      <c r="I84" s="140">
        <v>354.65200000000004</v>
      </c>
      <c r="J84" s="214">
        <f t="shared" si="39"/>
        <v>4.0924892659387202E-4</v>
      </c>
      <c r="K84" s="215">
        <f t="shared" si="40"/>
        <v>8.8774331889622752E-3</v>
      </c>
      <c r="L84" s="52">
        <f>(I84-H84)/H84</f>
        <v>15.523108460678348</v>
      </c>
      <c r="N84" s="40">
        <f t="shared" ref="N84:N85" si="48">(H84/B84)*10</f>
        <v>1.8169812917971726</v>
      </c>
      <c r="O84" s="143">
        <f t="shared" ref="O84:O85" si="49">(I84/C84)*10</f>
        <v>2.714208089388896</v>
      </c>
      <c r="P84" s="52">
        <f t="shared" ref="P84:P85" si="50">(O84-N84)/N84</f>
        <v>0.49380079015798678</v>
      </c>
    </row>
    <row r="85" spans="1:16" ht="20.100000000000001" customHeight="1" x14ac:dyDescent="0.25">
      <c r="A85" s="38" t="s">
        <v>199</v>
      </c>
      <c r="B85" s="19">
        <v>236.91000000000003</v>
      </c>
      <c r="C85" s="140">
        <v>1056.77</v>
      </c>
      <c r="D85" s="247">
        <f t="shared" si="37"/>
        <v>1.3163538082997469E-3</v>
      </c>
      <c r="E85" s="215">
        <f t="shared" si="38"/>
        <v>7.4063094184326191E-3</v>
      </c>
      <c r="F85" s="52">
        <f t="shared" si="44"/>
        <v>3.4606390612468862</v>
      </c>
      <c r="H85" s="19">
        <v>75.132000000000005</v>
      </c>
      <c r="I85" s="140">
        <v>321.46200000000005</v>
      </c>
      <c r="J85" s="214">
        <f t="shared" si="39"/>
        <v>1.432523777154808E-3</v>
      </c>
      <c r="K85" s="215">
        <f t="shared" si="40"/>
        <v>8.0466412928453558E-3</v>
      </c>
      <c r="L85" s="52">
        <f t="shared" si="45"/>
        <v>3.278629611883086</v>
      </c>
      <c r="N85" s="40">
        <f t="shared" si="48"/>
        <v>3.1713308851462578</v>
      </c>
      <c r="O85" s="143">
        <f t="shared" si="49"/>
        <v>3.041929653567002</v>
      </c>
      <c r="P85" s="52">
        <f t="shared" si="50"/>
        <v>-4.0803446964597659E-2</v>
      </c>
    </row>
    <row r="86" spans="1:16" ht="20.100000000000001" customHeight="1" x14ac:dyDescent="0.25">
      <c r="A86" s="38" t="s">
        <v>201</v>
      </c>
      <c r="B86" s="19">
        <v>158.78</v>
      </c>
      <c r="C86" s="140">
        <v>547.7600000000001</v>
      </c>
      <c r="D86" s="247">
        <f t="shared" si="37"/>
        <v>8.8223653573860875E-4</v>
      </c>
      <c r="E86" s="215">
        <f t="shared" si="38"/>
        <v>3.8389432393431421E-3</v>
      </c>
      <c r="F86" s="52">
        <f t="shared" si="44"/>
        <v>2.449804761304951</v>
      </c>
      <c r="H86" s="19">
        <v>129.405</v>
      </c>
      <c r="I86" s="140">
        <v>321.40800000000002</v>
      </c>
      <c r="J86" s="214">
        <f t="shared" si="39"/>
        <v>2.4673340172325763E-3</v>
      </c>
      <c r="K86" s="215">
        <f t="shared" si="40"/>
        <v>8.0452895976844529E-3</v>
      </c>
      <c r="L86" s="52">
        <f t="shared" si="45"/>
        <v>1.4837371044395504</v>
      </c>
      <c r="N86" s="40">
        <f t="shared" ref="N86:O96" si="51">(H86/B86)*10</f>
        <v>8.1499559138430531</v>
      </c>
      <c r="O86" s="143">
        <f t="shared" si="51"/>
        <v>5.8676792755951501</v>
      </c>
      <c r="P86" s="52">
        <f t="shared" si="47"/>
        <v>-0.28003545815154129</v>
      </c>
    </row>
    <row r="87" spans="1:16" ht="20.100000000000001" customHeight="1" x14ac:dyDescent="0.25">
      <c r="A87" s="38" t="s">
        <v>207</v>
      </c>
      <c r="B87" s="19">
        <v>398.34999999999997</v>
      </c>
      <c r="C87" s="140">
        <v>809.3</v>
      </c>
      <c r="D87" s="247">
        <f t="shared" si="37"/>
        <v>2.2133702230222622E-3</v>
      </c>
      <c r="E87" s="215">
        <f t="shared" si="38"/>
        <v>5.6719307061494162E-3</v>
      </c>
      <c r="F87" s="52">
        <f t="shared" si="44"/>
        <v>1.0316304757123134</v>
      </c>
      <c r="H87" s="19">
        <v>133.292</v>
      </c>
      <c r="I87" s="140">
        <v>304.72300000000001</v>
      </c>
      <c r="J87" s="214">
        <f t="shared" si="39"/>
        <v>2.5414465115332833E-3</v>
      </c>
      <c r="K87" s="215">
        <f t="shared" si="40"/>
        <v>7.627640824357824E-3</v>
      </c>
      <c r="L87" s="52">
        <f t="shared" si="45"/>
        <v>1.2861312006722085</v>
      </c>
      <c r="N87" s="40">
        <f t="shared" ref="N87:N91" si="52">(H87/B87)*10</f>
        <v>3.3461026735283044</v>
      </c>
      <c r="O87" s="143">
        <f t="shared" ref="O87:O91" si="53">(I87/C87)*10</f>
        <v>3.7652662795008034</v>
      </c>
      <c r="P87" s="52">
        <f t="shared" ref="P87:P91" si="54">(O87-N87)/N87</f>
        <v>0.12526920028144597</v>
      </c>
    </row>
    <row r="88" spans="1:16" ht="20.100000000000001" customHeight="1" x14ac:dyDescent="0.25">
      <c r="A88" s="38" t="s">
        <v>202</v>
      </c>
      <c r="B88" s="19">
        <v>605.42999999999995</v>
      </c>
      <c r="C88" s="140">
        <v>766.7700000000001</v>
      </c>
      <c r="D88" s="247">
        <f t="shared" si="37"/>
        <v>3.3639782455739124E-3</v>
      </c>
      <c r="E88" s="215">
        <f t="shared" si="38"/>
        <v>5.3738617416955251E-3</v>
      </c>
      <c r="F88" s="52">
        <f t="shared" si="44"/>
        <v>0.26648828105643951</v>
      </c>
      <c r="H88" s="19">
        <v>253.42999999999992</v>
      </c>
      <c r="I88" s="140">
        <v>256.94900000000001</v>
      </c>
      <c r="J88" s="214">
        <f t="shared" si="39"/>
        <v>4.8320888681832354E-3</v>
      </c>
      <c r="K88" s="215">
        <f t="shared" si="40"/>
        <v>6.4317911092300825E-3</v>
      </c>
      <c r="L88" s="52">
        <f t="shared" ref="L88:L89" si="55">(I88-H88)/H88</f>
        <v>1.3885491062621205E-2</v>
      </c>
      <c r="N88" s="40">
        <f t="shared" ref="N88:N89" si="56">(H88/B88)*10</f>
        <v>4.1859504814759747</v>
      </c>
      <c r="O88" s="143">
        <f t="shared" ref="O88:O89" si="57">(I88/C88)*10</f>
        <v>3.3510570314435877</v>
      </c>
      <c r="P88" s="52">
        <f t="shared" ref="P88:P89" si="58">(O88-N88)/N88</f>
        <v>-0.19945134413964732</v>
      </c>
    </row>
    <row r="89" spans="1:16" ht="20.100000000000001" customHeight="1" x14ac:dyDescent="0.25">
      <c r="A89" s="38" t="s">
        <v>198</v>
      </c>
      <c r="B89" s="19">
        <v>2079.9699999999993</v>
      </c>
      <c r="C89" s="140">
        <v>2104.08</v>
      </c>
      <c r="D89" s="247">
        <f t="shared" si="37"/>
        <v>1.1557031913592603E-2</v>
      </c>
      <c r="E89" s="215">
        <f t="shared" si="38"/>
        <v>1.4746318991962023E-2</v>
      </c>
      <c r="F89" s="52">
        <f t="shared" si="44"/>
        <v>1.1591513339134982E-2</v>
      </c>
      <c r="H89" s="19">
        <v>226.691</v>
      </c>
      <c r="I89" s="140">
        <v>229.19600000000003</v>
      </c>
      <c r="J89" s="214">
        <f t="shared" si="39"/>
        <v>4.3222627850583051E-3</v>
      </c>
      <c r="K89" s="215">
        <f t="shared" si="40"/>
        <v>5.7370948907024284E-3</v>
      </c>
      <c r="L89" s="52">
        <f t="shared" si="55"/>
        <v>1.1050284307714131E-2</v>
      </c>
      <c r="N89" s="40">
        <f t="shared" si="56"/>
        <v>1.0898762962927353</v>
      </c>
      <c r="O89" s="143">
        <f t="shared" si="57"/>
        <v>1.0892931827687162</v>
      </c>
      <c r="P89" s="52">
        <f t="shared" si="58"/>
        <v>-5.3502725584780766E-4</v>
      </c>
    </row>
    <row r="90" spans="1:16" ht="20.100000000000001" customHeight="1" x14ac:dyDescent="0.25">
      <c r="A90" s="38" t="s">
        <v>212</v>
      </c>
      <c r="B90" s="19">
        <v>23.9</v>
      </c>
      <c r="C90" s="140">
        <v>232.49000000000004</v>
      </c>
      <c r="D90" s="247">
        <f t="shared" si="37"/>
        <v>1.3279665703585305E-4</v>
      </c>
      <c r="E90" s="215">
        <f t="shared" si="38"/>
        <v>1.6293922771193354E-3</v>
      </c>
      <c r="F90" s="52">
        <f t="shared" si="44"/>
        <v>8.7276150627615081</v>
      </c>
      <c r="H90" s="19">
        <v>11.349</v>
      </c>
      <c r="I90" s="140">
        <v>194.31299999999999</v>
      </c>
      <c r="J90" s="214">
        <f t="shared" si="39"/>
        <v>2.1638865392815197E-4</v>
      </c>
      <c r="K90" s="215">
        <f t="shared" si="40"/>
        <v>4.8639248481520654E-3</v>
      </c>
      <c r="L90" s="52">
        <f t="shared" si="45"/>
        <v>16.121596616441977</v>
      </c>
      <c r="N90" s="40">
        <f t="shared" si="52"/>
        <v>4.7485355648535572</v>
      </c>
      <c r="O90" s="143">
        <f t="shared" si="53"/>
        <v>8.3579078670050304</v>
      </c>
      <c r="P90" s="52">
        <f t="shared" si="54"/>
        <v>0.7601021942146462</v>
      </c>
    </row>
    <row r="91" spans="1:16" ht="20.100000000000001" customHeight="1" x14ac:dyDescent="0.25">
      <c r="A91" s="38" t="s">
        <v>206</v>
      </c>
      <c r="B91" s="19">
        <v>913.64</v>
      </c>
      <c r="C91" s="140">
        <v>941.14</v>
      </c>
      <c r="D91" s="247">
        <f t="shared" si="37"/>
        <v>5.0764994867881505E-3</v>
      </c>
      <c r="E91" s="215">
        <f t="shared" si="38"/>
        <v>6.5959234706356876E-3</v>
      </c>
      <c r="F91" s="52">
        <f t="shared" si="44"/>
        <v>3.0099382689024123E-2</v>
      </c>
      <c r="H91" s="19">
        <v>226.53900000000002</v>
      </c>
      <c r="I91" s="140">
        <v>186.661</v>
      </c>
      <c r="J91" s="214">
        <f t="shared" si="39"/>
        <v>4.3193646376094479E-3</v>
      </c>
      <c r="K91" s="215">
        <f t="shared" si="40"/>
        <v>4.6723846375739796E-3</v>
      </c>
      <c r="L91" s="52">
        <f t="shared" si="45"/>
        <v>-0.17603150009490645</v>
      </c>
      <c r="N91" s="40">
        <f t="shared" si="52"/>
        <v>2.4795214745413952</v>
      </c>
      <c r="O91" s="143">
        <f t="shared" si="53"/>
        <v>1.9833499798117176</v>
      </c>
      <c r="P91" s="52">
        <f t="shared" si="54"/>
        <v>-0.20010776265668276</v>
      </c>
    </row>
    <row r="92" spans="1:16" ht="20.100000000000001" customHeight="1" x14ac:dyDescent="0.25">
      <c r="A92" s="38" t="s">
        <v>205</v>
      </c>
      <c r="B92" s="19">
        <v>815.55000000000018</v>
      </c>
      <c r="C92" s="140">
        <v>1176.29</v>
      </c>
      <c r="D92" s="247">
        <f t="shared" si="37"/>
        <v>4.5314775583928865E-3</v>
      </c>
      <c r="E92" s="215">
        <f t="shared" si="38"/>
        <v>8.2439581988588868E-3</v>
      </c>
      <c r="F92" s="52">
        <f t="shared" si="44"/>
        <v>0.44232726380969861</v>
      </c>
      <c r="H92" s="19">
        <v>295.39999999999998</v>
      </c>
      <c r="I92" s="140">
        <v>183.43199999999999</v>
      </c>
      <c r="J92" s="214">
        <f t="shared" si="39"/>
        <v>5.6323207657393683E-3</v>
      </c>
      <c r="K92" s="215">
        <f t="shared" si="40"/>
        <v>4.5915582732304564E-3</v>
      </c>
      <c r="L92" s="52">
        <f t="shared" si="45"/>
        <v>-0.37903859174001353</v>
      </c>
      <c r="N92" s="40">
        <f t="shared" ref="N92" si="59">(H92/B92)*10</f>
        <v>3.6220955183618408</v>
      </c>
      <c r="O92" s="143">
        <f t="shared" ref="O92" si="60">(I92/C92)*10</f>
        <v>1.5594113696452405</v>
      </c>
      <c r="P92" s="52">
        <f t="shared" ref="P92" si="61">(O92-N92)/N92</f>
        <v>-0.56947259901348135</v>
      </c>
    </row>
    <row r="93" spans="1:16" ht="20.100000000000001" customHeight="1" x14ac:dyDescent="0.25">
      <c r="A93" s="38" t="s">
        <v>208</v>
      </c>
      <c r="B93" s="19">
        <v>237.71999999999997</v>
      </c>
      <c r="C93" s="140">
        <v>230.45000000000005</v>
      </c>
      <c r="D93" s="247">
        <f t="shared" si="37"/>
        <v>1.3208544481407107E-3</v>
      </c>
      <c r="E93" s="215">
        <f t="shared" si="38"/>
        <v>1.6150950589795296E-3</v>
      </c>
      <c r="F93" s="52">
        <f t="shared" si="44"/>
        <v>-3.0582197543327975E-2</v>
      </c>
      <c r="H93" s="19">
        <v>165.345</v>
      </c>
      <c r="I93" s="140">
        <v>182.75100000000003</v>
      </c>
      <c r="J93" s="214">
        <f t="shared" si="39"/>
        <v>3.1525933548110221E-3</v>
      </c>
      <c r="K93" s="215">
        <f t="shared" si="40"/>
        <v>4.5745118953679801E-3</v>
      </c>
      <c r="L93" s="52">
        <f t="shared" si="45"/>
        <v>0.10527079742356911</v>
      </c>
      <c r="N93" s="40">
        <f t="shared" ref="N93:N94" si="62">(H93/B93)*10</f>
        <v>6.9554517920242311</v>
      </c>
      <c r="O93" s="143">
        <f t="shared" ref="O93:O94" si="63">(I93/C93)*10</f>
        <v>7.9301800824473858</v>
      </c>
      <c r="P93" s="52">
        <f t="shared" ref="P93:P94" si="64">(O93-N93)/N93</f>
        <v>0.14013874577362018</v>
      </c>
    </row>
    <row r="94" spans="1:16" ht="20.100000000000001" customHeight="1" x14ac:dyDescent="0.25">
      <c r="A94" s="38" t="s">
        <v>197</v>
      </c>
      <c r="B94" s="19">
        <v>558.7299999999999</v>
      </c>
      <c r="C94" s="140">
        <v>272.79000000000002</v>
      </c>
      <c r="D94" s="247">
        <f t="shared" si="37"/>
        <v>3.104496911533145E-3</v>
      </c>
      <c r="E94" s="215">
        <f t="shared" si="38"/>
        <v>1.9118324197831453E-3</v>
      </c>
      <c r="F94" s="52">
        <f t="shared" si="44"/>
        <v>-0.51176775902493143</v>
      </c>
      <c r="H94" s="19">
        <v>346.88000000000011</v>
      </c>
      <c r="I94" s="140">
        <v>170.774</v>
      </c>
      <c r="J94" s="214">
        <f t="shared" si="39"/>
        <v>6.6138775464443904E-3</v>
      </c>
      <c r="K94" s="215">
        <f t="shared" si="40"/>
        <v>4.2747109149584477E-3</v>
      </c>
      <c r="L94" s="52">
        <f t="shared" si="45"/>
        <v>-0.50768565498154994</v>
      </c>
      <c r="N94" s="40">
        <f t="shared" si="62"/>
        <v>6.2083654001038102</v>
      </c>
      <c r="O94" s="143">
        <f t="shared" si="63"/>
        <v>6.2602734704351324</v>
      </c>
      <c r="P94" s="52">
        <f t="shared" si="64"/>
        <v>8.3609882772773345E-3</v>
      </c>
    </row>
    <row r="95" spans="1:16" ht="20.100000000000001" customHeight="1" thickBot="1" x14ac:dyDescent="0.3">
      <c r="A95" s="8" t="s">
        <v>17</v>
      </c>
      <c r="B95" s="19">
        <f>B96-SUM(B68:B94)</f>
        <v>12028.919999999955</v>
      </c>
      <c r="C95" s="140">
        <f>C96-SUM(C68:C94)</f>
        <v>7397.8899999999267</v>
      </c>
      <c r="D95" s="247">
        <f t="shared" si="37"/>
        <v>6.6836835303418732E-2</v>
      </c>
      <c r="E95" s="215">
        <f t="shared" si="38"/>
        <v>5.1847670149160127E-2</v>
      </c>
      <c r="F95" s="52">
        <f t="shared" si="44"/>
        <v>-0.38499133754319137</v>
      </c>
      <c r="H95" s="19">
        <f>H96-SUM(H68:H94)</f>
        <v>2281.3280000000013</v>
      </c>
      <c r="I95" s="140">
        <f>I96-SUM(I68:I94)</f>
        <v>1474.0500000000175</v>
      </c>
      <c r="J95" s="214">
        <f t="shared" si="39"/>
        <v>4.3497532389514794E-2</v>
      </c>
      <c r="K95" s="215">
        <f t="shared" si="40"/>
        <v>3.6897523183825255E-2</v>
      </c>
      <c r="L95" s="52">
        <f t="shared" si="45"/>
        <v>-0.3538631884586449</v>
      </c>
      <c r="N95" s="40">
        <f t="shared" si="51"/>
        <v>1.8965360148708363</v>
      </c>
      <c r="O95" s="143">
        <f t="shared" si="51"/>
        <v>1.9925275990857285</v>
      </c>
      <c r="P95" s="52">
        <f t="shared" si="47"/>
        <v>5.0614163644780399E-2</v>
      </c>
    </row>
    <row r="96" spans="1:16" s="1" customFormat="1" ht="26.25" customHeight="1" thickBot="1" x14ac:dyDescent="0.3">
      <c r="A96" s="12" t="s">
        <v>18</v>
      </c>
      <c r="B96" s="17">
        <v>179974.40999999997</v>
      </c>
      <c r="C96" s="145">
        <v>142685.09999999998</v>
      </c>
      <c r="D96" s="243">
        <f>SUM(D68:D95)</f>
        <v>0.99999999999999944</v>
      </c>
      <c r="E96" s="244">
        <f>SUM(E68:E95)</f>
        <v>0.99999999999999967</v>
      </c>
      <c r="F96" s="57">
        <f t="shared" si="44"/>
        <v>-0.20719228917044374</v>
      </c>
      <c r="H96" s="17">
        <v>52447.296999999984</v>
      </c>
      <c r="I96" s="145">
        <v>39949.836000000018</v>
      </c>
      <c r="J96" s="269">
        <f>SUM(J68:J95)</f>
        <v>1.0000000000000004</v>
      </c>
      <c r="K96" s="243">
        <f>SUM(K68:K95)</f>
        <v>1.0000000000000002</v>
      </c>
      <c r="L96" s="57">
        <f t="shared" si="45"/>
        <v>-0.23828608364697937</v>
      </c>
      <c r="N96" s="37">
        <f t="shared" si="51"/>
        <v>2.9141530176428967</v>
      </c>
      <c r="O96" s="150">
        <f t="shared" si="51"/>
        <v>2.7998603918699305</v>
      </c>
      <c r="P96" s="57">
        <f t="shared" si="47"/>
        <v>-3.9219843666758236E-2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39" t="s">
        <v>16</v>
      </c>
      <c r="B4" s="315"/>
      <c r="C4" s="315"/>
      <c r="D4" s="315"/>
      <c r="E4" s="358" t="s">
        <v>1</v>
      </c>
      <c r="F4" s="356"/>
      <c r="G4" s="351" t="s">
        <v>104</v>
      </c>
      <c r="H4" s="351"/>
      <c r="I4" s="130" t="s">
        <v>0</v>
      </c>
      <c r="K4" s="352" t="s">
        <v>19</v>
      </c>
      <c r="L4" s="356"/>
      <c r="M4" s="351" t="s">
        <v>104</v>
      </c>
      <c r="N4" s="351"/>
      <c r="O4" s="130" t="s">
        <v>0</v>
      </c>
      <c r="Q4" s="350" t="s">
        <v>22</v>
      </c>
      <c r="R4" s="351"/>
      <c r="S4" s="130" t="s">
        <v>0</v>
      </c>
    </row>
    <row r="5" spans="1:19" x14ac:dyDescent="0.25">
      <c r="A5" s="357"/>
      <c r="B5" s="316"/>
      <c r="C5" s="316"/>
      <c r="D5" s="316"/>
      <c r="E5" s="359" t="s">
        <v>155</v>
      </c>
      <c r="F5" s="349"/>
      <c r="G5" s="353" t="str">
        <f>E5</f>
        <v>jan-jun</v>
      </c>
      <c r="H5" s="353"/>
      <c r="I5" s="131" t="s">
        <v>150</v>
      </c>
      <c r="K5" s="348" t="str">
        <f>E5</f>
        <v>jan-jun</v>
      </c>
      <c r="L5" s="349"/>
      <c r="M5" s="360" t="str">
        <f>E5</f>
        <v>jan-jun</v>
      </c>
      <c r="N5" s="355"/>
      <c r="O5" s="131" t="str">
        <f>I5</f>
        <v>2024/2023</v>
      </c>
      <c r="Q5" s="348" t="str">
        <f>E5</f>
        <v>jan-jun</v>
      </c>
      <c r="R5" s="349"/>
      <c r="S5" s="131" t="str">
        <f>O5</f>
        <v>2024/2023</v>
      </c>
    </row>
    <row r="6" spans="1:19" ht="15.75" thickBot="1" x14ac:dyDescent="0.3">
      <c r="A6" s="340"/>
      <c r="B6" s="363"/>
      <c r="C6" s="363"/>
      <c r="D6" s="363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505017.65999999986</v>
      </c>
      <c r="F7" s="145">
        <v>617391.22000000009</v>
      </c>
      <c r="G7" s="243">
        <f>E7/E15</f>
        <v>0.39334341041314613</v>
      </c>
      <c r="H7" s="244">
        <f>F7/F15</f>
        <v>0.43073692251826912</v>
      </c>
      <c r="I7" s="164">
        <f t="shared" ref="I7:I18" si="0">(F7-E7)/E7</f>
        <v>0.22251411960524364</v>
      </c>
      <c r="J7" s="1"/>
      <c r="K7" s="17">
        <v>106252.68400000011</v>
      </c>
      <c r="L7" s="145">
        <v>112872.76299999995</v>
      </c>
      <c r="M7" s="243">
        <f>K7/K15</f>
        <v>0.36290919488526641</v>
      </c>
      <c r="N7" s="244">
        <f>L7/L15</f>
        <v>0.36619411695245196</v>
      </c>
      <c r="O7" s="164">
        <f t="shared" ref="O7:O18" si="1">(L7-K7)/K7</f>
        <v>6.2305051983438185E-2</v>
      </c>
      <c r="P7" s="1"/>
      <c r="Q7" s="187">
        <f t="shared" ref="Q7:Q18" si="2">(K7/E7)*10</f>
        <v>2.1039399691488043</v>
      </c>
      <c r="R7" s="188">
        <f t="shared" ref="R7:R18" si="3">(L7/F7)*10</f>
        <v>1.8282210589259744</v>
      </c>
      <c r="S7" s="55">
        <f>(R7-Q7)/Q7</f>
        <v>-0.13104884847754383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343090.42999999988</v>
      </c>
      <c r="F8" s="181">
        <v>354272.42000000004</v>
      </c>
      <c r="G8" s="245">
        <f>E8/E7</f>
        <v>0.67936323256497599</v>
      </c>
      <c r="H8" s="246">
        <f>F8/F7</f>
        <v>0.5738216037474585</v>
      </c>
      <c r="I8" s="206">
        <f t="shared" si="0"/>
        <v>3.2591961250566417E-2</v>
      </c>
      <c r="K8" s="180">
        <v>88346.8670000001</v>
      </c>
      <c r="L8" s="181">
        <v>90522.019999999946</v>
      </c>
      <c r="M8" s="250">
        <f>K8/K7</f>
        <v>0.83147892057013839</v>
      </c>
      <c r="N8" s="246">
        <f>L8/L7</f>
        <v>0.80198284859917879</v>
      </c>
      <c r="O8" s="207">
        <f t="shared" si="1"/>
        <v>2.4620601430041012E-2</v>
      </c>
      <c r="Q8" s="189">
        <f t="shared" si="2"/>
        <v>2.5750315157435355</v>
      </c>
      <c r="R8" s="190">
        <f t="shared" si="3"/>
        <v>2.5551528961808523</v>
      </c>
      <c r="S8" s="182">
        <f t="shared" ref="S8:S18" si="4">(R8-Q8)/Q8</f>
        <v>-7.719757774282349E-3</v>
      </c>
    </row>
    <row r="9" spans="1:19" ht="24" customHeight="1" x14ac:dyDescent="0.25">
      <c r="A9" s="8"/>
      <c r="B9" t="s">
        <v>37</v>
      </c>
      <c r="E9" s="19">
        <v>93311.569999999963</v>
      </c>
      <c r="F9" s="140">
        <v>100210.59999999993</v>
      </c>
      <c r="G9" s="247">
        <f>E9/E7</f>
        <v>0.18476892471443471</v>
      </c>
      <c r="H9" s="215">
        <f>F9/F7</f>
        <v>0.16231296583712337</v>
      </c>
      <c r="I9" s="182">
        <f t="shared" si="0"/>
        <v>7.3935418726744959E-2</v>
      </c>
      <c r="K9" s="19">
        <v>13345.563000000011</v>
      </c>
      <c r="L9" s="140">
        <v>14375.224000000007</v>
      </c>
      <c r="M9" s="247">
        <f>K9/K7</f>
        <v>0.12560212596606027</v>
      </c>
      <c r="N9" s="215">
        <f>L9/L7</f>
        <v>0.12735777540946716</v>
      </c>
      <c r="O9" s="182">
        <f t="shared" si="1"/>
        <v>7.7153807598824842E-2</v>
      </c>
      <c r="Q9" s="189">
        <f t="shared" si="2"/>
        <v>1.4302152455477941</v>
      </c>
      <c r="R9" s="190">
        <f t="shared" si="3"/>
        <v>1.4345013401775877</v>
      </c>
      <c r="S9" s="182">
        <f t="shared" si="4"/>
        <v>2.9968178867733502E-3</v>
      </c>
    </row>
    <row r="10" spans="1:19" ht="24" customHeight="1" thickBot="1" x14ac:dyDescent="0.3">
      <c r="A10" s="8"/>
      <c r="B10" t="s">
        <v>36</v>
      </c>
      <c r="E10" s="19">
        <v>68615.660000000018</v>
      </c>
      <c r="F10" s="140">
        <v>162908.2000000001</v>
      </c>
      <c r="G10" s="247">
        <f>E10/E7</f>
        <v>0.1358678427205893</v>
      </c>
      <c r="H10" s="215">
        <f>F10/F7</f>
        <v>0.2638654304154181</v>
      </c>
      <c r="I10" s="186">
        <f t="shared" si="0"/>
        <v>1.3742131169473566</v>
      </c>
      <c r="K10" s="19">
        <v>4560.2539999999999</v>
      </c>
      <c r="L10" s="140">
        <v>7975.5189999999975</v>
      </c>
      <c r="M10" s="247">
        <f>K10/K7</f>
        <v>4.2918953463801396E-2</v>
      </c>
      <c r="N10" s="215">
        <f>L10/L7</f>
        <v>7.0659375991354093E-2</v>
      </c>
      <c r="O10" s="209">
        <f t="shared" si="1"/>
        <v>0.74891990665432184</v>
      </c>
      <c r="Q10" s="189">
        <f t="shared" si="2"/>
        <v>0.66460834159432391</v>
      </c>
      <c r="R10" s="190">
        <f t="shared" si="3"/>
        <v>0.48957136595947859</v>
      </c>
      <c r="S10" s="182">
        <f t="shared" si="4"/>
        <v>-0.26336861077450585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778892.65000000084</v>
      </c>
      <c r="F11" s="145">
        <v>815945.90000000224</v>
      </c>
      <c r="G11" s="243">
        <f>E11/E15</f>
        <v>0.60665658958685398</v>
      </c>
      <c r="H11" s="244">
        <f>F11/F15</f>
        <v>0.56926307748173077</v>
      </c>
      <c r="I11" s="164">
        <f t="shared" si="0"/>
        <v>4.7571703237925478E-2</v>
      </c>
      <c r="J11" s="1"/>
      <c r="K11" s="17">
        <v>186527.67400000003</v>
      </c>
      <c r="L11" s="145">
        <v>195359.28600000017</v>
      </c>
      <c r="M11" s="243">
        <f>K11/K15</f>
        <v>0.6370908051147337</v>
      </c>
      <c r="N11" s="244">
        <f>L11/L15</f>
        <v>0.63380588304754804</v>
      </c>
      <c r="O11" s="164">
        <f t="shared" si="1"/>
        <v>4.7347462232334159E-2</v>
      </c>
      <c r="Q11" s="191">
        <f t="shared" si="2"/>
        <v>2.3947802563036102</v>
      </c>
      <c r="R11" s="192">
        <f t="shared" si="3"/>
        <v>2.3942676346556753</v>
      </c>
      <c r="S11" s="57">
        <f t="shared" si="4"/>
        <v>-2.1405790639272089E-4</v>
      </c>
    </row>
    <row r="12" spans="1:19" s="3" customFormat="1" ht="24" customHeight="1" x14ac:dyDescent="0.25">
      <c r="A12" s="46"/>
      <c r="B12" s="3" t="s">
        <v>33</v>
      </c>
      <c r="E12" s="31">
        <v>571927.42000000074</v>
      </c>
      <c r="F12" s="141">
        <v>608626.02000000235</v>
      </c>
      <c r="G12" s="247">
        <f>E12/E11</f>
        <v>0.73428272817826712</v>
      </c>
      <c r="H12" s="215">
        <f>F12/F11</f>
        <v>0.74591467399983347</v>
      </c>
      <c r="I12" s="206">
        <f t="shared" si="0"/>
        <v>6.4166533578686541E-2</v>
      </c>
      <c r="K12" s="31">
        <v>163884.43800000002</v>
      </c>
      <c r="L12" s="141">
        <v>174574.56900000016</v>
      </c>
      <c r="M12" s="247">
        <f>K12/K11</f>
        <v>0.87860656001103621</v>
      </c>
      <c r="N12" s="215">
        <f>L12/L11</f>
        <v>0.89360773462286314</v>
      </c>
      <c r="O12" s="206">
        <f t="shared" si="1"/>
        <v>6.5229689471798039E-2</v>
      </c>
      <c r="Q12" s="189">
        <f t="shared" si="2"/>
        <v>2.8654761473055412</v>
      </c>
      <c r="R12" s="190">
        <f t="shared" si="3"/>
        <v>2.8683389021060828</v>
      </c>
      <c r="S12" s="182">
        <f t="shared" si="4"/>
        <v>9.9905029858072441E-4</v>
      </c>
    </row>
    <row r="13" spans="1:19" ht="24" customHeight="1" x14ac:dyDescent="0.25">
      <c r="A13" s="8"/>
      <c r="B13" s="3" t="s">
        <v>37</v>
      </c>
      <c r="D13" s="3"/>
      <c r="E13" s="19">
        <v>68378.150000000009</v>
      </c>
      <c r="F13" s="140">
        <v>70627.290000000052</v>
      </c>
      <c r="G13" s="247">
        <f>E13/E11</f>
        <v>8.778892701067334E-2</v>
      </c>
      <c r="H13" s="215">
        <f>F13/F11</f>
        <v>8.6558790233518978E-2</v>
      </c>
      <c r="I13" s="182">
        <f t="shared" si="0"/>
        <v>3.2892671123744104E-2</v>
      </c>
      <c r="K13" s="19">
        <v>8414.3609999999953</v>
      </c>
      <c r="L13" s="140">
        <v>8639.8299999999963</v>
      </c>
      <c r="M13" s="247">
        <f>K13/K11</f>
        <v>4.5110523385393175E-2</v>
      </c>
      <c r="N13" s="215">
        <f>L13/L11</f>
        <v>4.4225335672039616E-2</v>
      </c>
      <c r="O13" s="182">
        <f t="shared" si="1"/>
        <v>2.6795736479573562E-2</v>
      </c>
      <c r="Q13" s="189">
        <f t="shared" si="2"/>
        <v>1.2305628333027427</v>
      </c>
      <c r="R13" s="190">
        <f t="shared" si="3"/>
        <v>1.2232990958594037</v>
      </c>
      <c r="S13" s="182">
        <f t="shared" si="4"/>
        <v>-5.9027765561907369E-3</v>
      </c>
    </row>
    <row r="14" spans="1:19" ht="24" customHeight="1" thickBot="1" x14ac:dyDescent="0.3">
      <c r="A14" s="8"/>
      <c r="B14" t="s">
        <v>36</v>
      </c>
      <c r="E14" s="19">
        <v>138587.08000000005</v>
      </c>
      <c r="F14" s="140">
        <v>136692.58999999991</v>
      </c>
      <c r="G14" s="247">
        <f>E14/E11</f>
        <v>0.17792834481105951</v>
      </c>
      <c r="H14" s="215">
        <f>F14/F11</f>
        <v>0.16752653576664769</v>
      </c>
      <c r="I14" s="186">
        <f t="shared" si="0"/>
        <v>-1.3670033310465417E-2</v>
      </c>
      <c r="K14" s="19">
        <v>14228.875000000004</v>
      </c>
      <c r="L14" s="140">
        <v>12144.887000000004</v>
      </c>
      <c r="M14" s="247">
        <f>K14/K11</f>
        <v>7.6282916603570589E-2</v>
      </c>
      <c r="N14" s="215">
        <f>L14/L11</f>
        <v>6.2166929705097275E-2</v>
      </c>
      <c r="O14" s="209">
        <f t="shared" si="1"/>
        <v>-0.14646189526578868</v>
      </c>
      <c r="Q14" s="189">
        <f t="shared" si="2"/>
        <v>1.0267100656136199</v>
      </c>
      <c r="R14" s="190">
        <f t="shared" si="3"/>
        <v>0.88848173847609524</v>
      </c>
      <c r="S14" s="182">
        <f t="shared" si="4"/>
        <v>-0.13463228984212947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1283910.3100000005</v>
      </c>
      <c r="F15" s="145">
        <v>1433337.1200000024</v>
      </c>
      <c r="G15" s="243">
        <f>G7+G11</f>
        <v>1</v>
      </c>
      <c r="H15" s="244">
        <f>H7+H11</f>
        <v>0.99999999999999989</v>
      </c>
      <c r="I15" s="164">
        <f t="shared" si="0"/>
        <v>0.11638414991776323</v>
      </c>
      <c r="J15" s="1"/>
      <c r="K15" s="17">
        <v>292780.35800000012</v>
      </c>
      <c r="L15" s="145">
        <v>308232.04900000012</v>
      </c>
      <c r="M15" s="243">
        <f>M7+M11</f>
        <v>1</v>
      </c>
      <c r="N15" s="244">
        <f>N7+N11</f>
        <v>1</v>
      </c>
      <c r="O15" s="164">
        <f t="shared" si="1"/>
        <v>5.2775709086331488E-2</v>
      </c>
      <c r="Q15" s="191">
        <f t="shared" si="2"/>
        <v>2.2803801458686004</v>
      </c>
      <c r="R15" s="192">
        <f t="shared" si="3"/>
        <v>2.1504504746238595</v>
      </c>
      <c r="S15" s="57">
        <f t="shared" si="4"/>
        <v>-5.697719806942559E-2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915017.85000000056</v>
      </c>
      <c r="F16" s="181">
        <f t="shared" ref="F16:F17" si="5">F8+F12</f>
        <v>962898.44000000239</v>
      </c>
      <c r="G16" s="245">
        <f>E16/E15</f>
        <v>0.71268050647556536</v>
      </c>
      <c r="H16" s="246">
        <f>F16/F15</f>
        <v>0.67178783453260515</v>
      </c>
      <c r="I16" s="207">
        <f t="shared" si="0"/>
        <v>5.2327492846179775E-2</v>
      </c>
      <c r="J16" s="3"/>
      <c r="K16" s="180">
        <f t="shared" ref="K16:L18" si="6">K8+K12</f>
        <v>252231.30500000011</v>
      </c>
      <c r="L16" s="181">
        <f t="shared" si="6"/>
        <v>265096.58900000009</v>
      </c>
      <c r="M16" s="250">
        <f>K16/K15</f>
        <v>0.86150350632469685</v>
      </c>
      <c r="N16" s="246">
        <f>L16/L15</f>
        <v>0.86005524039455095</v>
      </c>
      <c r="O16" s="207">
        <f t="shared" si="1"/>
        <v>5.1005897146668526E-2</v>
      </c>
      <c r="P16" s="3"/>
      <c r="Q16" s="189">
        <f t="shared" si="2"/>
        <v>2.7565725083942345</v>
      </c>
      <c r="R16" s="190">
        <f t="shared" si="3"/>
        <v>2.7531105876544926</v>
      </c>
      <c r="S16" s="182">
        <f t="shared" si="4"/>
        <v>-1.2558787150346313E-3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161689.71999999997</v>
      </c>
      <c r="F17" s="140">
        <f t="shared" si="5"/>
        <v>170837.88999999998</v>
      </c>
      <c r="G17" s="248">
        <f>E17/E15</f>
        <v>0.12593537004932992</v>
      </c>
      <c r="H17" s="215">
        <f>F17/F15</f>
        <v>0.11918891070092408</v>
      </c>
      <c r="I17" s="182">
        <f t="shared" si="0"/>
        <v>5.6578550572046353E-2</v>
      </c>
      <c r="K17" s="19">
        <f t="shared" si="6"/>
        <v>21759.924000000006</v>
      </c>
      <c r="L17" s="140">
        <f t="shared" si="6"/>
        <v>23015.054000000004</v>
      </c>
      <c r="M17" s="247">
        <f>K17/K15</f>
        <v>7.4321666072967904E-2</v>
      </c>
      <c r="N17" s="215">
        <f>L17/L15</f>
        <v>7.466794603178982E-2</v>
      </c>
      <c r="O17" s="182">
        <f t="shared" si="1"/>
        <v>5.7680808076351599E-2</v>
      </c>
      <c r="Q17" s="189">
        <f t="shared" si="2"/>
        <v>1.3457827745635289</v>
      </c>
      <c r="R17" s="190">
        <f t="shared" si="3"/>
        <v>1.3471867394288237</v>
      </c>
      <c r="S17" s="182">
        <f t="shared" si="4"/>
        <v>1.0432328989722407E-3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207202.74000000005</v>
      </c>
      <c r="F18" s="142">
        <f>F10+F14</f>
        <v>299600.79000000004</v>
      </c>
      <c r="G18" s="249">
        <f>E18/E15</f>
        <v>0.1613841234751047</v>
      </c>
      <c r="H18" s="221">
        <f>F18/F15</f>
        <v>0.2090232547664708</v>
      </c>
      <c r="I18" s="208">
        <f t="shared" si="0"/>
        <v>0.44593063778982828</v>
      </c>
      <c r="K18" s="21">
        <f t="shared" si="6"/>
        <v>18789.129000000004</v>
      </c>
      <c r="L18" s="142">
        <f t="shared" si="6"/>
        <v>20120.406000000003</v>
      </c>
      <c r="M18" s="249">
        <f>K18/K15</f>
        <v>6.4174827602335255E-2</v>
      </c>
      <c r="N18" s="221">
        <f>L18/L15</f>
        <v>6.527681357365922E-2</v>
      </c>
      <c r="O18" s="208">
        <f t="shared" si="1"/>
        <v>7.0853577087048467E-2</v>
      </c>
      <c r="Q18" s="193">
        <f t="shared" si="2"/>
        <v>0.90679925371643255</v>
      </c>
      <c r="R18" s="194">
        <f t="shared" si="3"/>
        <v>0.67157386333994651</v>
      </c>
      <c r="S18" s="186">
        <f t="shared" si="4"/>
        <v>-0.25940183498435471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104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6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150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2024/2023</v>
      </c>
      <c r="N5" s="348" t="str">
        <f>B5</f>
        <v>jan-jun</v>
      </c>
      <c r="O5" s="349"/>
      <c r="P5" s="131" t="str">
        <f>F5</f>
        <v>2024/2023</v>
      </c>
    </row>
    <row r="6" spans="1:16" ht="19.5" customHeight="1" thickBot="1" x14ac:dyDescent="0.3">
      <c r="A6" s="366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108819.25999999995</v>
      </c>
      <c r="C7" s="147">
        <v>123676.21000000002</v>
      </c>
      <c r="D7" s="247">
        <f>B7/$B$33</f>
        <v>8.4756122879019499E-2</v>
      </c>
      <c r="E7" s="246">
        <f>C7/$C$33</f>
        <v>8.6285499952725705E-2</v>
      </c>
      <c r="F7" s="52">
        <f>(C7-B7)/B7</f>
        <v>0.13652868067656476</v>
      </c>
      <c r="H7" s="39">
        <v>32768.559000000016</v>
      </c>
      <c r="I7" s="147">
        <v>35972.861000000004</v>
      </c>
      <c r="J7" s="247">
        <f>H7/$H$33</f>
        <v>0.111921985558881</v>
      </c>
      <c r="K7" s="246">
        <f>I7/$I$33</f>
        <v>0.11670707545405189</v>
      </c>
      <c r="L7" s="52">
        <f>(I7-H7)/H7</f>
        <v>9.7785868460068301E-2</v>
      </c>
      <c r="N7" s="27">
        <f t="shared" ref="N7:N33" si="0">(H7/B7)*10</f>
        <v>3.0112830210387416</v>
      </c>
      <c r="O7" s="151">
        <f t="shared" ref="O7:O33" si="1">(I7/C7)*10</f>
        <v>2.9086322260360338</v>
      </c>
      <c r="P7" s="61">
        <f>(O7-N7)/N7</f>
        <v>-3.4088723738527379E-2</v>
      </c>
    </row>
    <row r="8" spans="1:16" ht="20.100000000000001" customHeight="1" x14ac:dyDescent="0.25">
      <c r="A8" s="8" t="s">
        <v>162</v>
      </c>
      <c r="B8" s="19">
        <v>105636.78999999996</v>
      </c>
      <c r="C8" s="140">
        <v>103258.47000000002</v>
      </c>
      <c r="D8" s="247">
        <f t="shared" ref="D8:D32" si="2">B8/$B$33</f>
        <v>8.227739054451555E-2</v>
      </c>
      <c r="E8" s="215">
        <f t="shared" ref="E8:E32" si="3">C8/$C$33</f>
        <v>7.2040602702035647E-2</v>
      </c>
      <c r="F8" s="52">
        <f t="shared" ref="F8:F33" si="4">(C8-B8)/B8</f>
        <v>-2.2514125997201824E-2</v>
      </c>
      <c r="H8" s="19">
        <v>32791.106999999989</v>
      </c>
      <c r="I8" s="140">
        <v>32555.518999999993</v>
      </c>
      <c r="J8" s="247">
        <f t="shared" ref="J8:J32" si="5">H8/$H$33</f>
        <v>0.11199899892191532</v>
      </c>
      <c r="K8" s="215">
        <f t="shared" ref="K8:K32" si="6">I8/$I$33</f>
        <v>0.10562016216555081</v>
      </c>
      <c r="L8" s="52">
        <f t="shared" ref="L8:L33" si="7">(I8-H8)/H8</f>
        <v>-7.1845088974884621E-3</v>
      </c>
      <c r="N8" s="27">
        <f t="shared" si="0"/>
        <v>3.1041370151440613</v>
      </c>
      <c r="O8" s="152">
        <f t="shared" si="1"/>
        <v>3.1528182627536498</v>
      </c>
      <c r="P8" s="52">
        <f t="shared" ref="P8:P71" si="8">(O8-N8)/N8</f>
        <v>1.5682699369289701E-2</v>
      </c>
    </row>
    <row r="9" spans="1:16" ht="20.100000000000001" customHeight="1" x14ac:dyDescent="0.25">
      <c r="A9" s="8" t="s">
        <v>163</v>
      </c>
      <c r="B9" s="19">
        <v>76769.899999999951</v>
      </c>
      <c r="C9" s="140">
        <v>80795.370000000039</v>
      </c>
      <c r="D9" s="247">
        <f t="shared" si="2"/>
        <v>5.9793818463845815E-2</v>
      </c>
      <c r="E9" s="215">
        <f t="shared" si="3"/>
        <v>5.6368713872421039E-2</v>
      </c>
      <c r="F9" s="52">
        <f t="shared" si="4"/>
        <v>5.243552486065621E-2</v>
      </c>
      <c r="H9" s="19">
        <v>20871.795000000009</v>
      </c>
      <c r="I9" s="140">
        <v>22703.626999999975</v>
      </c>
      <c r="J9" s="247">
        <f t="shared" si="5"/>
        <v>7.1288235121291857E-2</v>
      </c>
      <c r="K9" s="215">
        <f t="shared" si="6"/>
        <v>7.3657580623616409E-2</v>
      </c>
      <c r="L9" s="52">
        <f t="shared" si="7"/>
        <v>8.7765906094802337E-2</v>
      </c>
      <c r="N9" s="27">
        <f t="shared" si="0"/>
        <v>2.7187471912820027</v>
      </c>
      <c r="O9" s="152">
        <f t="shared" si="1"/>
        <v>2.8100158462050437</v>
      </c>
      <c r="P9" s="52">
        <f t="shared" si="8"/>
        <v>3.3570114652699302E-2</v>
      </c>
    </row>
    <row r="10" spans="1:16" ht="20.100000000000001" customHeight="1" x14ac:dyDescent="0.25">
      <c r="A10" s="8" t="s">
        <v>166</v>
      </c>
      <c r="B10" s="19">
        <v>54540.349999999984</v>
      </c>
      <c r="C10" s="140">
        <v>52392.639999999978</v>
      </c>
      <c r="D10" s="247">
        <f t="shared" si="2"/>
        <v>4.2479875405003968E-2</v>
      </c>
      <c r="E10" s="215">
        <f t="shared" si="3"/>
        <v>3.6552908083480017E-2</v>
      </c>
      <c r="F10" s="52">
        <f t="shared" si="4"/>
        <v>-3.9378368492318204E-2</v>
      </c>
      <c r="H10" s="19">
        <v>19151.613999999994</v>
      </c>
      <c r="I10" s="140">
        <v>19270.027999999995</v>
      </c>
      <c r="J10" s="247">
        <f t="shared" si="5"/>
        <v>6.5412905875331939E-2</v>
      </c>
      <c r="K10" s="215">
        <f t="shared" si="6"/>
        <v>6.2517924604264627E-2</v>
      </c>
      <c r="L10" s="52">
        <f t="shared" si="7"/>
        <v>6.1829775808973962E-3</v>
      </c>
      <c r="N10" s="27">
        <f t="shared" si="0"/>
        <v>3.5114578472635398</v>
      </c>
      <c r="O10" s="152">
        <f t="shared" si="1"/>
        <v>3.6780028645244833</v>
      </c>
      <c r="P10" s="52">
        <f t="shared" si="8"/>
        <v>4.742902364347934E-2</v>
      </c>
    </row>
    <row r="11" spans="1:16" ht="20.100000000000001" customHeight="1" x14ac:dyDescent="0.25">
      <c r="A11" s="8" t="s">
        <v>165</v>
      </c>
      <c r="B11" s="19">
        <v>91158.010000000082</v>
      </c>
      <c r="C11" s="140">
        <v>101626.69999999995</v>
      </c>
      <c r="D11" s="247">
        <f t="shared" si="2"/>
        <v>7.1000294405300118E-2</v>
      </c>
      <c r="E11" s="215">
        <f t="shared" si="3"/>
        <v>7.0902161523591828E-2</v>
      </c>
      <c r="F11" s="52">
        <f t="shared" si="4"/>
        <v>0.11484114231980121</v>
      </c>
      <c r="H11" s="19">
        <v>16607.493999999999</v>
      </c>
      <c r="I11" s="140">
        <v>18817.951000000001</v>
      </c>
      <c r="J11" s="247">
        <f t="shared" si="5"/>
        <v>5.6723388527313692E-2</v>
      </c>
      <c r="K11" s="215">
        <f t="shared" si="6"/>
        <v>6.1051247140105173E-2</v>
      </c>
      <c r="L11" s="52">
        <f t="shared" si="7"/>
        <v>0.13309997281949959</v>
      </c>
      <c r="N11" s="27">
        <f t="shared" si="0"/>
        <v>1.8218359527593884</v>
      </c>
      <c r="O11" s="152">
        <f t="shared" si="1"/>
        <v>1.8516739203378649</v>
      </c>
      <c r="P11" s="52">
        <f t="shared" si="8"/>
        <v>1.6377966157316962E-2</v>
      </c>
    </row>
    <row r="12" spans="1:16" ht="20.100000000000001" customHeight="1" x14ac:dyDescent="0.25">
      <c r="A12" s="8" t="s">
        <v>168</v>
      </c>
      <c r="B12" s="19">
        <v>160392.58999999991</v>
      </c>
      <c r="C12" s="140">
        <v>152511.86999999988</v>
      </c>
      <c r="D12" s="247">
        <f t="shared" si="2"/>
        <v>0.12492507362138093</v>
      </c>
      <c r="E12" s="215">
        <f t="shared" si="3"/>
        <v>0.1064033491297566</v>
      </c>
      <c r="F12" s="52">
        <f t="shared" si="4"/>
        <v>-4.9133940663967299E-2</v>
      </c>
      <c r="H12" s="19">
        <v>20900.115999999998</v>
      </c>
      <c r="I12" s="140">
        <v>16840.385999999999</v>
      </c>
      <c r="J12" s="247">
        <f t="shared" si="5"/>
        <v>7.1384966337120173E-2</v>
      </c>
      <c r="K12" s="215">
        <f t="shared" si="6"/>
        <v>5.4635415280907422E-2</v>
      </c>
      <c r="L12" s="52">
        <f t="shared" si="7"/>
        <v>-0.19424437644269535</v>
      </c>
      <c r="N12" s="27">
        <f t="shared" si="0"/>
        <v>1.3030599480936127</v>
      </c>
      <c r="O12" s="152">
        <f t="shared" si="1"/>
        <v>1.1042016598445754</v>
      </c>
      <c r="P12" s="52">
        <f t="shared" si="8"/>
        <v>-0.15260870272313148</v>
      </c>
    </row>
    <row r="13" spans="1:16" ht="20.100000000000001" customHeight="1" x14ac:dyDescent="0.25">
      <c r="A13" s="8" t="s">
        <v>171</v>
      </c>
      <c r="B13" s="19">
        <v>73108.680000000022</v>
      </c>
      <c r="C13" s="140">
        <v>74504.130000000019</v>
      </c>
      <c r="D13" s="247">
        <f t="shared" si="2"/>
        <v>5.6942201827166625E-2</v>
      </c>
      <c r="E13" s="215">
        <f t="shared" si="3"/>
        <v>5.1979488258840321E-2</v>
      </c>
      <c r="F13" s="52">
        <f t="shared" si="4"/>
        <v>1.9087336825121131E-2</v>
      </c>
      <c r="H13" s="19">
        <v>16197.868999999999</v>
      </c>
      <c r="I13" s="140">
        <v>16606.306000000004</v>
      </c>
      <c r="J13" s="247">
        <f t="shared" si="5"/>
        <v>5.5324302185599472E-2</v>
      </c>
      <c r="K13" s="215">
        <f t="shared" si="6"/>
        <v>5.3875987438282286E-2</v>
      </c>
      <c r="L13" s="52">
        <f t="shared" si="7"/>
        <v>2.5215477418665713E-2</v>
      </c>
      <c r="N13" s="27">
        <f t="shared" si="0"/>
        <v>2.2155876703012547</v>
      </c>
      <c r="O13" s="152">
        <f t="shared" si="1"/>
        <v>2.228910799978471</v>
      </c>
      <c r="P13" s="52">
        <f t="shared" si="8"/>
        <v>6.0133615364472209E-3</v>
      </c>
    </row>
    <row r="14" spans="1:16" ht="20.100000000000001" customHeight="1" x14ac:dyDescent="0.25">
      <c r="A14" s="8" t="s">
        <v>161</v>
      </c>
      <c r="B14" s="19">
        <v>88299.840000000011</v>
      </c>
      <c r="C14" s="140">
        <v>78365.829999999958</v>
      </c>
      <c r="D14" s="247">
        <f t="shared" si="2"/>
        <v>6.8774149808018964E-2</v>
      </c>
      <c r="E14" s="215">
        <f t="shared" si="3"/>
        <v>5.467369044345962E-2</v>
      </c>
      <c r="F14" s="52">
        <f t="shared" si="4"/>
        <v>-0.11250314836357633</v>
      </c>
      <c r="H14" s="19">
        <v>15483.122000000001</v>
      </c>
      <c r="I14" s="140">
        <v>14893.922</v>
      </c>
      <c r="J14" s="247">
        <f t="shared" si="5"/>
        <v>5.2883062599438445E-2</v>
      </c>
      <c r="K14" s="215">
        <f t="shared" si="6"/>
        <v>4.8320484674843157E-2</v>
      </c>
      <c r="L14" s="52">
        <f t="shared" si="7"/>
        <v>-3.8054340720172629E-2</v>
      </c>
      <c r="N14" s="27">
        <f t="shared" si="0"/>
        <v>1.7534711274675017</v>
      </c>
      <c r="O14" s="152">
        <f t="shared" si="1"/>
        <v>1.9005632939764703</v>
      </c>
      <c r="P14" s="52">
        <f t="shared" si="8"/>
        <v>8.3886278025809571E-2</v>
      </c>
    </row>
    <row r="15" spans="1:16" ht="20.100000000000001" customHeight="1" x14ac:dyDescent="0.25">
      <c r="A15" s="8" t="s">
        <v>176</v>
      </c>
      <c r="B15" s="19">
        <v>26852.100000000006</v>
      </c>
      <c r="C15" s="140">
        <v>70215.500000000015</v>
      </c>
      <c r="D15" s="247">
        <f t="shared" si="2"/>
        <v>2.0914311374289084E-2</v>
      </c>
      <c r="E15" s="215">
        <f t="shared" si="3"/>
        <v>4.8987428721583653E-2</v>
      </c>
      <c r="F15" s="52">
        <f t="shared" si="4"/>
        <v>1.6148979037021314</v>
      </c>
      <c r="H15" s="19">
        <v>5531.6869999999981</v>
      </c>
      <c r="I15" s="140">
        <v>13989.949999999997</v>
      </c>
      <c r="J15" s="247">
        <f t="shared" si="5"/>
        <v>1.8893641082302376E-2</v>
      </c>
      <c r="K15" s="215">
        <f t="shared" si="6"/>
        <v>4.5387720210755898E-2</v>
      </c>
      <c r="L15" s="52">
        <f t="shared" si="7"/>
        <v>1.5290566874083804</v>
      </c>
      <c r="N15" s="27">
        <f t="shared" si="0"/>
        <v>2.0600575001582735</v>
      </c>
      <c r="O15" s="152">
        <f t="shared" si="1"/>
        <v>1.9924304462689855</v>
      </c>
      <c r="P15" s="52">
        <f t="shared" si="8"/>
        <v>-3.2827750625452089E-2</v>
      </c>
    </row>
    <row r="16" spans="1:16" ht="20.100000000000001" customHeight="1" x14ac:dyDescent="0.25">
      <c r="A16" s="8" t="s">
        <v>170</v>
      </c>
      <c r="B16" s="19">
        <v>45632.589999999982</v>
      </c>
      <c r="C16" s="140">
        <v>39951.720000000016</v>
      </c>
      <c r="D16" s="247">
        <f t="shared" si="2"/>
        <v>3.5541882984022471E-2</v>
      </c>
      <c r="E16" s="215">
        <f t="shared" si="3"/>
        <v>2.7873219386099487E-2</v>
      </c>
      <c r="F16" s="52">
        <f t="shared" si="4"/>
        <v>-0.12449150924810466</v>
      </c>
      <c r="H16" s="19">
        <v>15056.213000000003</v>
      </c>
      <c r="I16" s="140">
        <v>13056.097000000002</v>
      </c>
      <c r="J16" s="247">
        <f t="shared" si="5"/>
        <v>5.1424942242880925E-2</v>
      </c>
      <c r="K16" s="215">
        <f t="shared" si="6"/>
        <v>4.2358012550472994E-2</v>
      </c>
      <c r="L16" s="52">
        <f t="shared" si="7"/>
        <v>-0.13284323222579286</v>
      </c>
      <c r="N16" s="27">
        <f t="shared" si="0"/>
        <v>3.2994430077275934</v>
      </c>
      <c r="O16" s="152">
        <f t="shared" si="1"/>
        <v>3.2679686882066643</v>
      </c>
      <c r="P16" s="52">
        <f t="shared" si="8"/>
        <v>-9.539282675049502E-3</v>
      </c>
    </row>
    <row r="17" spans="1:16" ht="20.100000000000001" customHeight="1" x14ac:dyDescent="0.25">
      <c r="A17" s="8" t="s">
        <v>172</v>
      </c>
      <c r="B17" s="19">
        <v>49419.279999999984</v>
      </c>
      <c r="C17" s="140">
        <v>49063.74000000002</v>
      </c>
      <c r="D17" s="247">
        <f t="shared" si="2"/>
        <v>3.8491224515519326E-2</v>
      </c>
      <c r="E17" s="215">
        <f t="shared" si="3"/>
        <v>3.423042584706102E-2</v>
      </c>
      <c r="F17" s="52">
        <f t="shared" si="4"/>
        <v>-7.1943581533353909E-3</v>
      </c>
      <c r="H17" s="19">
        <v>11766.140000000003</v>
      </c>
      <c r="I17" s="140">
        <v>11681.356999999996</v>
      </c>
      <c r="J17" s="247">
        <f t="shared" si="5"/>
        <v>4.0187600289770808E-2</v>
      </c>
      <c r="K17" s="215">
        <f t="shared" si="6"/>
        <v>3.7897931243353611E-2</v>
      </c>
      <c r="L17" s="52">
        <f t="shared" si="7"/>
        <v>-7.205676628019614E-3</v>
      </c>
      <c r="N17" s="27">
        <f t="shared" si="0"/>
        <v>2.3808804984613308</v>
      </c>
      <c r="O17" s="152">
        <f t="shared" si="1"/>
        <v>2.380853355247682</v>
      </c>
      <c r="P17" s="52">
        <f t="shared" si="8"/>
        <v>-1.1400493920740107E-5</v>
      </c>
    </row>
    <row r="18" spans="1:16" ht="20.100000000000001" customHeight="1" x14ac:dyDescent="0.25">
      <c r="A18" s="8" t="s">
        <v>173</v>
      </c>
      <c r="B18" s="19">
        <v>45486.429999999986</v>
      </c>
      <c r="C18" s="140">
        <v>154067.65999999997</v>
      </c>
      <c r="D18" s="247">
        <f t="shared" si="2"/>
        <v>3.5428043256386044E-2</v>
      </c>
      <c r="E18" s="215">
        <f t="shared" si="3"/>
        <v>0.10748878114591767</v>
      </c>
      <c r="F18" s="52">
        <f t="shared" si="4"/>
        <v>2.3871125959984112</v>
      </c>
      <c r="H18" s="19">
        <v>7679.5229999999992</v>
      </c>
      <c r="I18" s="140">
        <v>11335.574000000004</v>
      </c>
      <c r="J18" s="247">
        <f t="shared" si="5"/>
        <v>2.6229638669954758E-2</v>
      </c>
      <c r="K18" s="215">
        <f t="shared" si="6"/>
        <v>3.6776104356364345E-2</v>
      </c>
      <c r="L18" s="52">
        <f t="shared" si="7"/>
        <v>0.47607787619100889</v>
      </c>
      <c r="N18" s="27">
        <f t="shared" si="0"/>
        <v>1.6883107775219997</v>
      </c>
      <c r="O18" s="152">
        <f t="shared" si="1"/>
        <v>0.73575298021661428</v>
      </c>
      <c r="P18" s="52">
        <f t="shared" si="8"/>
        <v>-0.56420761508345763</v>
      </c>
    </row>
    <row r="19" spans="1:16" ht="20.100000000000001" customHeight="1" x14ac:dyDescent="0.25">
      <c r="A19" s="8" t="s">
        <v>167</v>
      </c>
      <c r="B19" s="19">
        <v>35260.609999999986</v>
      </c>
      <c r="C19" s="140">
        <v>30703.219999999998</v>
      </c>
      <c r="D19" s="247">
        <f t="shared" si="2"/>
        <v>2.7463452645691434E-2</v>
      </c>
      <c r="E19" s="215">
        <f t="shared" si="3"/>
        <v>2.142079457204038E-2</v>
      </c>
      <c r="F19" s="52">
        <f t="shared" si="4"/>
        <v>-0.12924875661538443</v>
      </c>
      <c r="H19" s="19">
        <v>7514.0199999999977</v>
      </c>
      <c r="I19" s="140">
        <v>7569.1350000000011</v>
      </c>
      <c r="J19" s="247">
        <f t="shared" si="5"/>
        <v>2.5664358262721967E-2</v>
      </c>
      <c r="K19" s="215">
        <f t="shared" si="6"/>
        <v>2.4556612540962617E-2</v>
      </c>
      <c r="L19" s="52">
        <f t="shared" si="7"/>
        <v>7.3349551904311455E-3</v>
      </c>
      <c r="N19" s="27">
        <f t="shared" si="0"/>
        <v>2.1309954649111291</v>
      </c>
      <c r="O19" s="152">
        <f t="shared" si="1"/>
        <v>2.4652577156402495</v>
      </c>
      <c r="P19" s="52">
        <f t="shared" si="8"/>
        <v>0.15685732618068263</v>
      </c>
    </row>
    <row r="20" spans="1:16" ht="20.100000000000001" customHeight="1" x14ac:dyDescent="0.25">
      <c r="A20" s="8" t="s">
        <v>179</v>
      </c>
      <c r="B20" s="19">
        <v>23443.929999999993</v>
      </c>
      <c r="C20" s="140">
        <v>31887.409999999993</v>
      </c>
      <c r="D20" s="247">
        <f t="shared" si="2"/>
        <v>1.8259787944221749E-2</v>
      </c>
      <c r="E20" s="215">
        <f t="shared" si="3"/>
        <v>2.2246971459163763E-2</v>
      </c>
      <c r="F20" s="52">
        <f t="shared" si="4"/>
        <v>0.36015633897558991</v>
      </c>
      <c r="H20" s="19">
        <v>5293.8969999999981</v>
      </c>
      <c r="I20" s="140">
        <v>6719.6579999999994</v>
      </c>
      <c r="J20" s="247">
        <f t="shared" si="5"/>
        <v>1.8081462281701276E-2</v>
      </c>
      <c r="K20" s="215">
        <f t="shared" si="6"/>
        <v>2.1800646693945838E-2</v>
      </c>
      <c r="L20" s="52">
        <f t="shared" si="7"/>
        <v>0.26932163583840069</v>
      </c>
      <c r="N20" s="27">
        <f t="shared" si="0"/>
        <v>2.2581098817476422</v>
      </c>
      <c r="O20" s="152">
        <f t="shared" si="1"/>
        <v>2.1073075549252831</v>
      </c>
      <c r="P20" s="52">
        <f t="shared" si="8"/>
        <v>-6.678254589880589E-2</v>
      </c>
    </row>
    <row r="21" spans="1:16" ht="20.100000000000001" customHeight="1" x14ac:dyDescent="0.25">
      <c r="A21" s="8" t="s">
        <v>175</v>
      </c>
      <c r="B21" s="19">
        <v>19977.469999999994</v>
      </c>
      <c r="C21" s="140">
        <v>18130.229999999981</v>
      </c>
      <c r="D21" s="247">
        <f t="shared" si="2"/>
        <v>1.5559864146585136E-2</v>
      </c>
      <c r="E21" s="215">
        <f t="shared" si="3"/>
        <v>1.2648964257619992E-2</v>
      </c>
      <c r="F21" s="52">
        <f t="shared" si="4"/>
        <v>-9.2466163132769716E-2</v>
      </c>
      <c r="H21" s="19">
        <v>5414.3870000000015</v>
      </c>
      <c r="I21" s="140">
        <v>5541.8649999999989</v>
      </c>
      <c r="J21" s="247">
        <f t="shared" si="5"/>
        <v>1.8492999451827981E-2</v>
      </c>
      <c r="K21" s="215">
        <f t="shared" si="6"/>
        <v>1.7979522304638739E-2</v>
      </c>
      <c r="L21" s="52">
        <f t="shared" si="7"/>
        <v>2.3544308894062671E-2</v>
      </c>
      <c r="N21" s="27">
        <f t="shared" si="0"/>
        <v>2.7102465927867758</v>
      </c>
      <c r="O21" s="152">
        <f t="shared" si="1"/>
        <v>3.056698673982627</v>
      </c>
      <c r="P21" s="52">
        <f t="shared" si="8"/>
        <v>0.12783046462189859</v>
      </c>
    </row>
    <row r="22" spans="1:16" ht="20.100000000000001" customHeight="1" x14ac:dyDescent="0.25">
      <c r="A22" s="8" t="s">
        <v>169</v>
      </c>
      <c r="B22" s="19">
        <v>20476.280000000002</v>
      </c>
      <c r="C22" s="140">
        <v>19712.189999999999</v>
      </c>
      <c r="D22" s="247">
        <f t="shared" si="2"/>
        <v>1.5948372593098045E-2</v>
      </c>
      <c r="E22" s="215">
        <f t="shared" si="3"/>
        <v>1.3752654365080557E-2</v>
      </c>
      <c r="F22" s="52">
        <f t="shared" si="4"/>
        <v>-3.7315860107402503E-2</v>
      </c>
      <c r="H22" s="19">
        <v>5707.5470000000014</v>
      </c>
      <c r="I22" s="140">
        <v>5350.6129999999994</v>
      </c>
      <c r="J22" s="247">
        <f t="shared" si="5"/>
        <v>1.9494296130343553E-2</v>
      </c>
      <c r="K22" s="215">
        <f t="shared" si="6"/>
        <v>1.7359041726384531E-2</v>
      </c>
      <c r="L22" s="52">
        <f t="shared" si="7"/>
        <v>-6.2537198554826076E-2</v>
      </c>
      <c r="N22" s="27">
        <f t="shared" si="0"/>
        <v>2.7873944876706123</v>
      </c>
      <c r="O22" s="152">
        <f t="shared" si="1"/>
        <v>2.7143676070492417</v>
      </c>
      <c r="P22" s="52">
        <f t="shared" si="8"/>
        <v>-2.6198975761912373E-2</v>
      </c>
    </row>
    <row r="23" spans="1:16" ht="20.100000000000001" customHeight="1" x14ac:dyDescent="0.25">
      <c r="A23" s="8" t="s">
        <v>178</v>
      </c>
      <c r="B23" s="19">
        <v>20492.150000000005</v>
      </c>
      <c r="C23" s="140">
        <v>22396.490000000013</v>
      </c>
      <c r="D23" s="247">
        <f t="shared" si="2"/>
        <v>1.5960733269600444E-2</v>
      </c>
      <c r="E23" s="215">
        <f t="shared" si="3"/>
        <v>1.5625416859363837E-2</v>
      </c>
      <c r="F23" s="52">
        <f t="shared" si="4"/>
        <v>9.2930219620684359E-2</v>
      </c>
      <c r="H23" s="19">
        <v>4723.665</v>
      </c>
      <c r="I23" s="140">
        <v>4984.1359999999995</v>
      </c>
      <c r="J23" s="247">
        <f t="shared" si="5"/>
        <v>1.6133817966026254E-2</v>
      </c>
      <c r="K23" s="215">
        <f t="shared" si="6"/>
        <v>1.6170077109664872E-2</v>
      </c>
      <c r="L23" s="52">
        <f t="shared" si="7"/>
        <v>5.5141717289435122E-2</v>
      </c>
      <c r="N23" s="27">
        <f t="shared" si="0"/>
        <v>2.3051095175469625</v>
      </c>
      <c r="O23" s="152">
        <f t="shared" si="1"/>
        <v>2.225409427995189</v>
      </c>
      <c r="P23" s="52">
        <f t="shared" si="8"/>
        <v>-3.4575402576354893E-2</v>
      </c>
    </row>
    <row r="24" spans="1:16" ht="20.100000000000001" customHeight="1" x14ac:dyDescent="0.25">
      <c r="A24" s="8" t="s">
        <v>182</v>
      </c>
      <c r="B24" s="19">
        <v>52675.539999999994</v>
      </c>
      <c r="C24" s="140">
        <v>42769.109999999979</v>
      </c>
      <c r="D24" s="247">
        <f t="shared" si="2"/>
        <v>4.1027429711971104E-2</v>
      </c>
      <c r="E24" s="215">
        <f t="shared" si="3"/>
        <v>2.9838835123449512E-2</v>
      </c>
      <c r="F24" s="52">
        <f t="shared" si="4"/>
        <v>-0.1880650867556368</v>
      </c>
      <c r="H24" s="19">
        <v>4010.168000000001</v>
      </c>
      <c r="I24" s="140">
        <v>3284.4250000000006</v>
      </c>
      <c r="J24" s="247">
        <f t="shared" si="5"/>
        <v>1.3696847791954679E-2</v>
      </c>
      <c r="K24" s="215">
        <f t="shared" si="6"/>
        <v>1.065568947374451E-2</v>
      </c>
      <c r="L24" s="52">
        <f t="shared" si="7"/>
        <v>-0.18097570974582616</v>
      </c>
      <c r="N24" s="27">
        <f t="shared" si="0"/>
        <v>0.76129603986973871</v>
      </c>
      <c r="O24" s="152">
        <f t="shared" si="1"/>
        <v>0.76794326559519288</v>
      </c>
      <c r="P24" s="52">
        <f t="shared" si="8"/>
        <v>8.7314597440852921E-3</v>
      </c>
    </row>
    <row r="25" spans="1:16" ht="20.100000000000001" customHeight="1" x14ac:dyDescent="0.25">
      <c r="A25" s="8" t="s">
        <v>181</v>
      </c>
      <c r="B25" s="19">
        <v>9094.2800000000007</v>
      </c>
      <c r="C25" s="140">
        <v>10683.619999999999</v>
      </c>
      <c r="D25" s="247">
        <f t="shared" si="2"/>
        <v>7.0832673662383841E-3</v>
      </c>
      <c r="E25" s="215">
        <f t="shared" si="3"/>
        <v>7.4536686805404132E-3</v>
      </c>
      <c r="F25" s="52">
        <f t="shared" si="4"/>
        <v>0.17476259802865077</v>
      </c>
      <c r="H25" s="19">
        <v>2685.12</v>
      </c>
      <c r="I25" s="140">
        <v>3180.5209999999997</v>
      </c>
      <c r="J25" s="247">
        <f t="shared" si="5"/>
        <v>9.1711070317087307E-3</v>
      </c>
      <c r="K25" s="215">
        <f t="shared" si="6"/>
        <v>1.0318592795001668E-2</v>
      </c>
      <c r="L25" s="52">
        <f t="shared" si="7"/>
        <v>0.18449864438088423</v>
      </c>
      <c r="N25" s="27">
        <f t="shared" si="0"/>
        <v>2.9525371992065343</v>
      </c>
      <c r="O25" s="152">
        <f t="shared" si="1"/>
        <v>2.977006857226296</v>
      </c>
      <c r="P25" s="52">
        <f t="shared" si="8"/>
        <v>8.2876713717062143E-3</v>
      </c>
    </row>
    <row r="26" spans="1:16" ht="20.100000000000001" customHeight="1" x14ac:dyDescent="0.25">
      <c r="A26" s="8" t="s">
        <v>183</v>
      </c>
      <c r="B26" s="19">
        <v>9253.7899999999972</v>
      </c>
      <c r="C26" s="140">
        <v>8779.510000000002</v>
      </c>
      <c r="D26" s="247">
        <f t="shared" si="2"/>
        <v>7.207505016452437E-3</v>
      </c>
      <c r="E26" s="215">
        <f t="shared" si="3"/>
        <v>6.1252233528983051E-3</v>
      </c>
      <c r="F26" s="52">
        <f t="shared" si="4"/>
        <v>-5.1252513834871477E-2</v>
      </c>
      <c r="H26" s="19">
        <v>3278.3270000000007</v>
      </c>
      <c r="I26" s="140">
        <v>3037.0629999999996</v>
      </c>
      <c r="J26" s="247">
        <f t="shared" si="5"/>
        <v>1.1197223141587933E-2</v>
      </c>
      <c r="K26" s="215">
        <f t="shared" si="6"/>
        <v>9.8531707194406664E-3</v>
      </c>
      <c r="L26" s="52">
        <f t="shared" si="7"/>
        <v>-7.3593634802141761E-2</v>
      </c>
      <c r="N26" s="27">
        <f t="shared" si="0"/>
        <v>3.5426857536209506</v>
      </c>
      <c r="O26" s="152">
        <f t="shared" si="1"/>
        <v>3.4592625328748405</v>
      </c>
      <c r="P26" s="52">
        <f t="shared" si="8"/>
        <v>-2.3548015982180717E-2</v>
      </c>
    </row>
    <row r="27" spans="1:16" ht="20.100000000000001" customHeight="1" x14ac:dyDescent="0.25">
      <c r="A27" s="8" t="s">
        <v>174</v>
      </c>
      <c r="B27" s="19">
        <v>14097.96</v>
      </c>
      <c r="C27" s="140">
        <v>12140.41</v>
      </c>
      <c r="D27" s="247">
        <f t="shared" si="2"/>
        <v>1.0980486635394344E-2</v>
      </c>
      <c r="E27" s="215">
        <f t="shared" si="3"/>
        <v>8.4700311117317587E-3</v>
      </c>
      <c r="F27" s="52">
        <f t="shared" si="4"/>
        <v>-0.13885342276471202</v>
      </c>
      <c r="H27" s="19">
        <v>3506.8039999999992</v>
      </c>
      <c r="I27" s="140">
        <v>2834.2400000000002</v>
      </c>
      <c r="J27" s="247">
        <f t="shared" si="5"/>
        <v>1.1977593114357754E-2</v>
      </c>
      <c r="K27" s="215">
        <f t="shared" si="6"/>
        <v>9.1951502421476015E-3</v>
      </c>
      <c r="L27" s="52">
        <f t="shared" si="7"/>
        <v>-0.19178830638952138</v>
      </c>
      <c r="N27" s="27">
        <f t="shared" si="0"/>
        <v>2.4874549225561711</v>
      </c>
      <c r="O27" s="152">
        <f t="shared" si="1"/>
        <v>2.3345504805850874</v>
      </c>
      <c r="P27" s="52">
        <f t="shared" si="8"/>
        <v>-6.147023633857663E-2</v>
      </c>
    </row>
    <row r="28" spans="1:16" ht="20.100000000000001" customHeight="1" x14ac:dyDescent="0.25">
      <c r="A28" s="8" t="s">
        <v>185</v>
      </c>
      <c r="B28" s="19">
        <v>7800.4700000000021</v>
      </c>
      <c r="C28" s="140">
        <v>9260.590000000002</v>
      </c>
      <c r="D28" s="247">
        <f t="shared" si="2"/>
        <v>6.07555678869812E-3</v>
      </c>
      <c r="E28" s="215">
        <f t="shared" si="3"/>
        <v>6.4608596754962989E-3</v>
      </c>
      <c r="F28" s="52">
        <f t="shared" si="4"/>
        <v>0.18718359278351171</v>
      </c>
      <c r="H28" s="19">
        <v>2255.8639999999996</v>
      </c>
      <c r="I28" s="140">
        <v>2758.2510000000011</v>
      </c>
      <c r="J28" s="247">
        <f t="shared" si="5"/>
        <v>7.704970427012044E-3</v>
      </c>
      <c r="K28" s="215">
        <f t="shared" si="6"/>
        <v>8.9486184481744214E-3</v>
      </c>
      <c r="L28" s="52">
        <f t="shared" si="7"/>
        <v>0.22270269838961995</v>
      </c>
      <c r="N28" s="27">
        <f t="shared" si="0"/>
        <v>2.8919590742609085</v>
      </c>
      <c r="O28" s="152">
        <f t="shared" si="1"/>
        <v>2.9784830124214556</v>
      </c>
      <c r="P28" s="52">
        <f t="shared" si="8"/>
        <v>2.9918797582797703E-2</v>
      </c>
    </row>
    <row r="29" spans="1:16" ht="20.100000000000001" customHeight="1" x14ac:dyDescent="0.25">
      <c r="A29" s="8" t="s">
        <v>186</v>
      </c>
      <c r="B29" s="19">
        <v>5646.9699999999993</v>
      </c>
      <c r="C29" s="140">
        <v>6246.7800000000025</v>
      </c>
      <c r="D29" s="247">
        <f t="shared" si="2"/>
        <v>4.3982589406887799E-3</v>
      </c>
      <c r="E29" s="215">
        <f t="shared" si="3"/>
        <v>4.3582070908761514E-3</v>
      </c>
      <c r="F29" s="52">
        <f>(C29-B29)/B29</f>
        <v>0.1062180248876837</v>
      </c>
      <c r="H29" s="19">
        <v>1856.8090000000004</v>
      </c>
      <c r="I29" s="140">
        <v>2714.6039999999994</v>
      </c>
      <c r="J29" s="247">
        <f t="shared" si="5"/>
        <v>6.3419862339262525E-3</v>
      </c>
      <c r="K29" s="215">
        <f t="shared" si="6"/>
        <v>8.8070140947607966E-3</v>
      </c>
      <c r="L29" s="52">
        <f>(I29-H29)/H29</f>
        <v>0.46197266385503233</v>
      </c>
      <c r="N29" s="27">
        <f t="shared" si="0"/>
        <v>3.2881509907082922</v>
      </c>
      <c r="O29" s="152">
        <f t="shared" si="1"/>
        <v>4.3456052558277998</v>
      </c>
      <c r="P29" s="52">
        <f>(O29-N29)/N29</f>
        <v>0.32159540973260597</v>
      </c>
    </row>
    <row r="30" spans="1:16" ht="20.100000000000001" customHeight="1" x14ac:dyDescent="0.25">
      <c r="A30" s="8" t="s">
        <v>180</v>
      </c>
      <c r="B30" s="19">
        <v>7752.5400000000018</v>
      </c>
      <c r="C30" s="140">
        <v>7816.6200000000008</v>
      </c>
      <c r="D30" s="247">
        <f t="shared" si="2"/>
        <v>6.038225520597313E-3</v>
      </c>
      <c r="E30" s="215">
        <f t="shared" si="3"/>
        <v>5.4534414067222365E-3</v>
      </c>
      <c r="F30" s="52">
        <f t="shared" si="4"/>
        <v>8.265678087439601E-3</v>
      </c>
      <c r="H30" s="19">
        <v>3075.8669999999993</v>
      </c>
      <c r="I30" s="140">
        <v>2370.3230000000008</v>
      </c>
      <c r="J30" s="247">
        <f t="shared" si="5"/>
        <v>1.0505715004283172E-2</v>
      </c>
      <c r="K30" s="215">
        <f t="shared" si="6"/>
        <v>7.6900601598375697E-3</v>
      </c>
      <c r="L30" s="52">
        <f t="shared" si="7"/>
        <v>-0.22938052913211093</v>
      </c>
      <c r="N30" s="27">
        <f t="shared" si="0"/>
        <v>3.9675603092663803</v>
      </c>
      <c r="O30" s="152">
        <f t="shared" si="1"/>
        <v>3.0324142660126761</v>
      </c>
      <c r="P30" s="52">
        <f t="shared" si="8"/>
        <v>-0.2356980033976136</v>
      </c>
    </row>
    <row r="31" spans="1:16" ht="20.100000000000001" customHeight="1" x14ac:dyDescent="0.25">
      <c r="A31" s="8" t="s">
        <v>177</v>
      </c>
      <c r="B31" s="19">
        <v>1174.3</v>
      </c>
      <c r="C31" s="140">
        <v>1170.5699999999997</v>
      </c>
      <c r="D31" s="247">
        <f t="shared" si="2"/>
        <v>9.1462775152884371E-4</v>
      </c>
      <c r="E31" s="215">
        <f t="shared" si="3"/>
        <v>8.1667458664574282E-4</v>
      </c>
      <c r="F31" s="52">
        <f t="shared" si="4"/>
        <v>-3.1763603849103684E-3</v>
      </c>
      <c r="H31" s="19">
        <v>2236.3559999999998</v>
      </c>
      <c r="I31" s="140">
        <v>2358.4180000000001</v>
      </c>
      <c r="J31" s="247">
        <f t="shared" si="5"/>
        <v>7.6383402741791824E-3</v>
      </c>
      <c r="K31" s="215">
        <f t="shared" si="6"/>
        <v>7.6514366616042611E-3</v>
      </c>
      <c r="L31" s="52">
        <f t="shared" si="7"/>
        <v>5.458075547900261E-2</v>
      </c>
      <c r="N31" s="27">
        <f t="shared" si="0"/>
        <v>19.044162479775185</v>
      </c>
      <c r="O31" s="152">
        <f t="shared" si="1"/>
        <v>20.147603304373089</v>
      </c>
      <c r="P31" s="52">
        <f t="shared" si="8"/>
        <v>5.7941157862402871E-2</v>
      </c>
    </row>
    <row r="32" spans="1:16" ht="20.100000000000001" customHeight="1" thickBot="1" x14ac:dyDescent="0.3">
      <c r="A32" s="8" t="s">
        <v>17</v>
      </c>
      <c r="B32" s="19">
        <f>B33-SUM(B7:B31)</f>
        <v>130648.19999999925</v>
      </c>
      <c r="C32" s="140">
        <f>C33-SUM(C7:C31)</f>
        <v>131210.53000000049</v>
      </c>
      <c r="D32" s="247">
        <f t="shared" si="2"/>
        <v>0.1017580425847654</v>
      </c>
      <c r="E32" s="215">
        <f t="shared" si="3"/>
        <v>9.1541988391398432E-2</v>
      </c>
      <c r="F32" s="52">
        <f t="shared" si="4"/>
        <v>4.3041542095585078E-3</v>
      </c>
      <c r="H32" s="19">
        <f>H33-SUM(H7:H31)</f>
        <v>26416.288</v>
      </c>
      <c r="I32" s="142">
        <f>I33-SUM(I7:I31)</f>
        <v>27805.218999999925</v>
      </c>
      <c r="J32" s="247">
        <f t="shared" si="5"/>
        <v>9.0225615476568252E-2</v>
      </c>
      <c r="K32" s="215">
        <f t="shared" si="6"/>
        <v>9.0208721287123317E-2</v>
      </c>
      <c r="L32" s="52">
        <f t="shared" si="7"/>
        <v>5.2578583334642784E-2</v>
      </c>
      <c r="N32" s="27">
        <f t="shared" si="0"/>
        <v>2.0219404477061413</v>
      </c>
      <c r="O32" s="152">
        <f t="shared" si="1"/>
        <v>2.1191301490817711</v>
      </c>
      <c r="P32" s="52">
        <f t="shared" si="8"/>
        <v>4.8067539024648283E-2</v>
      </c>
    </row>
    <row r="33" spans="1:16" ht="26.25" customHeight="1" thickBot="1" x14ac:dyDescent="0.3">
      <c r="A33" s="12" t="s">
        <v>18</v>
      </c>
      <c r="B33" s="17">
        <v>1283910.3099999991</v>
      </c>
      <c r="C33" s="145">
        <v>1433337.1200000003</v>
      </c>
      <c r="D33" s="243">
        <f>SUM(D7:D32)</f>
        <v>1</v>
      </c>
      <c r="E33" s="244">
        <f>SUM(E7:E32)</f>
        <v>0.99999999999999978</v>
      </c>
      <c r="F33" s="57">
        <f t="shared" si="4"/>
        <v>0.1163841499177628</v>
      </c>
      <c r="G33" s="1"/>
      <c r="H33" s="17">
        <v>292780.35800000007</v>
      </c>
      <c r="I33" s="145">
        <v>308232.04899999988</v>
      </c>
      <c r="J33" s="243">
        <f>SUM(J7:J32)</f>
        <v>0.99999999999999978</v>
      </c>
      <c r="K33" s="244">
        <f>SUM(K7:K32)</f>
        <v>1.0000000000000002</v>
      </c>
      <c r="L33" s="57">
        <f t="shared" si="7"/>
        <v>5.2775709086330898E-2</v>
      </c>
      <c r="N33" s="29">
        <f t="shared" si="0"/>
        <v>2.2803801458686026</v>
      </c>
      <c r="O33" s="146">
        <f t="shared" si="1"/>
        <v>2.1504504746238613</v>
      </c>
      <c r="P33" s="57">
        <f t="shared" si="8"/>
        <v>-5.6977198069425729E-2</v>
      </c>
    </row>
    <row r="35" spans="1:16" ht="15.75" thickBot="1" x14ac:dyDescent="0.3"/>
    <row r="36" spans="1:16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6" x14ac:dyDescent="0.25">
      <c r="A37" s="365"/>
      <c r="B37" s="359" t="str">
        <f>B5</f>
        <v>jan-jun</v>
      </c>
      <c r="C37" s="353"/>
      <c r="D37" s="359" t="str">
        <f>B5</f>
        <v>jan-jun</v>
      </c>
      <c r="E37" s="353"/>
      <c r="F37" s="131" t="str">
        <f>F5</f>
        <v>2024/2023</v>
      </c>
      <c r="H37" s="348" t="str">
        <f>B5</f>
        <v>jan-jun</v>
      </c>
      <c r="I37" s="353"/>
      <c r="J37" s="359" t="str">
        <f>B5</f>
        <v>jan-jun</v>
      </c>
      <c r="K37" s="349"/>
      <c r="L37" s="131" t="str">
        <f>F37</f>
        <v>2024/2023</v>
      </c>
      <c r="N37" s="348" t="str">
        <f>B5</f>
        <v>jan-jun</v>
      </c>
      <c r="O37" s="349"/>
      <c r="P37" s="131" t="str">
        <f>P5</f>
        <v>2024/2023</v>
      </c>
    </row>
    <row r="38" spans="1:16" ht="19.5" customHeight="1" thickBot="1" x14ac:dyDescent="0.3">
      <c r="A38" s="366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91158.010000000082</v>
      </c>
      <c r="C39" s="147">
        <v>101626.69999999995</v>
      </c>
      <c r="D39" s="247">
        <f t="shared" ref="D39:D61" si="9">B39/$B$62</f>
        <v>0.18050459859166126</v>
      </c>
      <c r="E39" s="246">
        <f t="shared" ref="E39:E61" si="10">C39/$C$62</f>
        <v>0.16460664924907739</v>
      </c>
      <c r="F39" s="52">
        <f>(C39-B39)/B39</f>
        <v>0.11484114231980121</v>
      </c>
      <c r="H39" s="39">
        <v>16607.493999999999</v>
      </c>
      <c r="I39" s="147">
        <v>18817.951000000001</v>
      </c>
      <c r="J39" s="247">
        <f t="shared" ref="J39:J61" si="11">H39/$H$62</f>
        <v>0.15630187751304242</v>
      </c>
      <c r="K39" s="246">
        <f t="shared" ref="K39:K61" si="12">I39/$I$62</f>
        <v>0.16671826311188995</v>
      </c>
      <c r="L39" s="52">
        <f>(I39-H39)/H39</f>
        <v>0.13309997281949959</v>
      </c>
      <c r="N39" s="27">
        <f t="shared" ref="N39:N62" si="13">(H39/B39)*10</f>
        <v>1.8218359527593884</v>
      </c>
      <c r="O39" s="151">
        <f t="shared" ref="O39:O62" si="14">(I39/C39)*10</f>
        <v>1.8516739203378649</v>
      </c>
      <c r="P39" s="61">
        <f t="shared" si="8"/>
        <v>1.6377966157316962E-2</v>
      </c>
    </row>
    <row r="40" spans="1:16" ht="20.100000000000001" customHeight="1" x14ac:dyDescent="0.25">
      <c r="A40" s="38" t="s">
        <v>171</v>
      </c>
      <c r="B40" s="19">
        <v>73108.680000000022</v>
      </c>
      <c r="C40" s="140">
        <v>74504.130000000019</v>
      </c>
      <c r="D40" s="247">
        <f t="shared" si="9"/>
        <v>0.1447646009052436</v>
      </c>
      <c r="E40" s="215">
        <f t="shared" si="10"/>
        <v>0.1206757200078097</v>
      </c>
      <c r="F40" s="52">
        <f t="shared" ref="F40:F62" si="15">(C40-B40)/B40</f>
        <v>1.9087336825121131E-2</v>
      </c>
      <c r="H40" s="19">
        <v>16197.868999999999</v>
      </c>
      <c r="I40" s="140">
        <v>16606.306000000004</v>
      </c>
      <c r="J40" s="247">
        <f t="shared" si="11"/>
        <v>0.15244668078220031</v>
      </c>
      <c r="K40" s="215">
        <f t="shared" si="12"/>
        <v>0.14712412063484259</v>
      </c>
      <c r="L40" s="52">
        <f t="shared" ref="L40:L62" si="16">(I40-H40)/H40</f>
        <v>2.5215477418665713E-2</v>
      </c>
      <c r="N40" s="27">
        <f t="shared" si="13"/>
        <v>2.2155876703012547</v>
      </c>
      <c r="O40" s="152">
        <f t="shared" si="14"/>
        <v>2.228910799978471</v>
      </c>
      <c r="P40" s="52">
        <f t="shared" si="8"/>
        <v>6.0133615364472209E-3</v>
      </c>
    </row>
    <row r="41" spans="1:16" ht="20.100000000000001" customHeight="1" x14ac:dyDescent="0.25">
      <c r="A41" s="38" t="s">
        <v>161</v>
      </c>
      <c r="B41" s="19">
        <v>88299.840000000011</v>
      </c>
      <c r="C41" s="140">
        <v>78365.829999999958</v>
      </c>
      <c r="D41" s="247">
        <f t="shared" si="9"/>
        <v>0.17484505393336144</v>
      </c>
      <c r="E41" s="215">
        <f t="shared" si="10"/>
        <v>0.12693058705953086</v>
      </c>
      <c r="F41" s="52">
        <f t="shared" si="15"/>
        <v>-0.11250314836357633</v>
      </c>
      <c r="H41" s="19">
        <v>15483.122000000001</v>
      </c>
      <c r="I41" s="140">
        <v>14893.922</v>
      </c>
      <c r="J41" s="247">
        <f t="shared" si="11"/>
        <v>0.14571982012237925</v>
      </c>
      <c r="K41" s="215">
        <f t="shared" si="12"/>
        <v>0.13195319760179872</v>
      </c>
      <c r="L41" s="52">
        <f t="shared" si="16"/>
        <v>-3.8054340720172629E-2</v>
      </c>
      <c r="N41" s="27">
        <f t="shared" si="13"/>
        <v>1.7534711274675017</v>
      </c>
      <c r="O41" s="152">
        <f t="shared" si="14"/>
        <v>1.9005632939764703</v>
      </c>
      <c r="P41" s="52">
        <f t="shared" si="8"/>
        <v>8.3886278025809571E-2</v>
      </c>
    </row>
    <row r="42" spans="1:16" ht="20.100000000000001" customHeight="1" x14ac:dyDescent="0.25">
      <c r="A42" s="38" t="s">
        <v>172</v>
      </c>
      <c r="B42" s="19">
        <v>49419.279999999984</v>
      </c>
      <c r="C42" s="140">
        <v>49063.74000000002</v>
      </c>
      <c r="D42" s="247">
        <f t="shared" si="9"/>
        <v>9.7856538323828068E-2</v>
      </c>
      <c r="E42" s="215">
        <f t="shared" si="10"/>
        <v>7.9469448885262792E-2</v>
      </c>
      <c r="F42" s="52">
        <f t="shared" si="15"/>
        <v>-7.1943581533353909E-3</v>
      </c>
      <c r="H42" s="19">
        <v>11766.140000000003</v>
      </c>
      <c r="I42" s="140">
        <v>11681.356999999996</v>
      </c>
      <c r="J42" s="247">
        <f t="shared" si="11"/>
        <v>0.1107373438208865</v>
      </c>
      <c r="K42" s="215">
        <f t="shared" si="12"/>
        <v>0.10349137107594321</v>
      </c>
      <c r="L42" s="52">
        <f t="shared" si="16"/>
        <v>-7.205676628019614E-3</v>
      </c>
      <c r="N42" s="27">
        <f t="shared" si="13"/>
        <v>2.3808804984613308</v>
      </c>
      <c r="O42" s="152">
        <f t="shared" si="14"/>
        <v>2.380853355247682</v>
      </c>
      <c r="P42" s="52">
        <f t="shared" si="8"/>
        <v>-1.1400493920740107E-5</v>
      </c>
    </row>
    <row r="43" spans="1:16" ht="20.100000000000001" customHeight="1" x14ac:dyDescent="0.25">
      <c r="A43" s="38" t="s">
        <v>173</v>
      </c>
      <c r="B43" s="19">
        <v>45486.429999999986</v>
      </c>
      <c r="C43" s="140">
        <v>154067.65999999997</v>
      </c>
      <c r="D43" s="247">
        <f t="shared" si="9"/>
        <v>9.0068988874567227E-2</v>
      </c>
      <c r="E43" s="215">
        <f t="shared" si="10"/>
        <v>0.24954624395209249</v>
      </c>
      <c r="F43" s="52">
        <f t="shared" si="15"/>
        <v>2.3871125959984112</v>
      </c>
      <c r="H43" s="19">
        <v>7679.5229999999992</v>
      </c>
      <c r="I43" s="140">
        <v>11335.574000000004</v>
      </c>
      <c r="J43" s="247">
        <f t="shared" si="11"/>
        <v>7.2276037751667535E-2</v>
      </c>
      <c r="K43" s="215">
        <f t="shared" si="12"/>
        <v>0.10042789508041015</v>
      </c>
      <c r="L43" s="52">
        <f t="shared" si="16"/>
        <v>0.47607787619100889</v>
      </c>
      <c r="N43" s="27">
        <f t="shared" si="13"/>
        <v>1.6883107775219997</v>
      </c>
      <c r="O43" s="152">
        <f t="shared" si="14"/>
        <v>0.73575298021661428</v>
      </c>
      <c r="P43" s="52">
        <f t="shared" si="8"/>
        <v>-0.56420761508345763</v>
      </c>
    </row>
    <row r="44" spans="1:16" ht="20.100000000000001" customHeight="1" x14ac:dyDescent="0.25">
      <c r="A44" s="38" t="s">
        <v>167</v>
      </c>
      <c r="B44" s="19">
        <v>35260.609999999986</v>
      </c>
      <c r="C44" s="140">
        <v>30703.219999999998</v>
      </c>
      <c r="D44" s="247">
        <f t="shared" si="9"/>
        <v>6.9820548453691664E-2</v>
      </c>
      <c r="E44" s="215">
        <f t="shared" si="10"/>
        <v>4.9730574399810878E-2</v>
      </c>
      <c r="F44" s="52">
        <f t="shared" si="15"/>
        <v>-0.12924875661538443</v>
      </c>
      <c r="H44" s="19">
        <v>7514.0199999999977</v>
      </c>
      <c r="I44" s="140">
        <v>7569.1350000000011</v>
      </c>
      <c r="J44" s="247">
        <f t="shared" si="11"/>
        <v>7.0718401805266395E-2</v>
      </c>
      <c r="K44" s="215">
        <f t="shared" si="12"/>
        <v>6.7059003419629226E-2</v>
      </c>
      <c r="L44" s="52">
        <f t="shared" si="16"/>
        <v>7.3349551904311455E-3</v>
      </c>
      <c r="N44" s="27">
        <f t="shared" si="13"/>
        <v>2.1309954649111291</v>
      </c>
      <c r="O44" s="152">
        <f t="shared" si="14"/>
        <v>2.4652577156402495</v>
      </c>
      <c r="P44" s="52">
        <f t="shared" si="8"/>
        <v>0.15685732618068263</v>
      </c>
    </row>
    <row r="45" spans="1:16" ht="20.100000000000001" customHeight="1" x14ac:dyDescent="0.25">
      <c r="A45" s="38" t="s">
        <v>179</v>
      </c>
      <c r="B45" s="19">
        <v>23443.929999999993</v>
      </c>
      <c r="C45" s="140">
        <v>31887.409999999993</v>
      </c>
      <c r="D45" s="247">
        <f t="shared" si="9"/>
        <v>4.642200037123452E-2</v>
      </c>
      <c r="E45" s="215">
        <f t="shared" si="10"/>
        <v>5.1648628887207046E-2</v>
      </c>
      <c r="F45" s="52">
        <f t="shared" si="15"/>
        <v>0.36015633897558991</v>
      </c>
      <c r="H45" s="19">
        <v>5293.8969999999981</v>
      </c>
      <c r="I45" s="140">
        <v>6719.6579999999994</v>
      </c>
      <c r="J45" s="247">
        <f t="shared" si="11"/>
        <v>4.9823654337051847E-2</v>
      </c>
      <c r="K45" s="215">
        <f t="shared" si="12"/>
        <v>5.9533033669070347E-2</v>
      </c>
      <c r="L45" s="52">
        <f t="shared" si="16"/>
        <v>0.26932163583840069</v>
      </c>
      <c r="N45" s="27">
        <f t="shared" si="13"/>
        <v>2.2581098817476422</v>
      </c>
      <c r="O45" s="152">
        <f t="shared" si="14"/>
        <v>2.1073075549252831</v>
      </c>
      <c r="P45" s="52">
        <f t="shared" si="8"/>
        <v>-6.678254589880589E-2</v>
      </c>
    </row>
    <row r="46" spans="1:16" ht="20.100000000000001" customHeight="1" x14ac:dyDescent="0.25">
      <c r="A46" s="38" t="s">
        <v>169</v>
      </c>
      <c r="B46" s="19">
        <v>20476.280000000002</v>
      </c>
      <c r="C46" s="140">
        <v>19712.189999999999</v>
      </c>
      <c r="D46" s="247">
        <f t="shared" si="9"/>
        <v>4.0545671214745241E-2</v>
      </c>
      <c r="E46" s="215">
        <f t="shared" si="10"/>
        <v>3.1928199432444154E-2</v>
      </c>
      <c r="F46" s="52">
        <f t="shared" si="15"/>
        <v>-3.7315860107402503E-2</v>
      </c>
      <c r="H46" s="19">
        <v>5707.5470000000014</v>
      </c>
      <c r="I46" s="140">
        <v>5350.6129999999994</v>
      </c>
      <c r="J46" s="247">
        <f t="shared" si="11"/>
        <v>5.3716732463906534E-2</v>
      </c>
      <c r="K46" s="215">
        <f t="shared" si="12"/>
        <v>4.7403933932227721E-2</v>
      </c>
      <c r="L46" s="52">
        <f t="shared" si="16"/>
        <v>-6.2537198554826076E-2</v>
      </c>
      <c r="N46" s="27">
        <f t="shared" si="13"/>
        <v>2.7873944876706123</v>
      </c>
      <c r="O46" s="152">
        <f t="shared" si="14"/>
        <v>2.7143676070492417</v>
      </c>
      <c r="P46" s="52">
        <f t="shared" si="8"/>
        <v>-2.6198975761912373E-2</v>
      </c>
    </row>
    <row r="47" spans="1:16" ht="20.100000000000001" customHeight="1" x14ac:dyDescent="0.25">
      <c r="A47" s="38" t="s">
        <v>178</v>
      </c>
      <c r="B47" s="19">
        <v>20492.150000000005</v>
      </c>
      <c r="C47" s="140">
        <v>22396.490000000013</v>
      </c>
      <c r="D47" s="247">
        <f t="shared" si="9"/>
        <v>4.057709585839038E-2</v>
      </c>
      <c r="E47" s="215">
        <f t="shared" si="10"/>
        <v>3.6276009885595747E-2</v>
      </c>
      <c r="F47" s="52">
        <f t="shared" si="15"/>
        <v>9.2930219620684359E-2</v>
      </c>
      <c r="H47" s="19">
        <v>4723.665</v>
      </c>
      <c r="I47" s="140">
        <v>4984.1359999999995</v>
      </c>
      <c r="J47" s="247">
        <f t="shared" si="11"/>
        <v>4.445690049580301E-2</v>
      </c>
      <c r="K47" s="215">
        <f t="shared" si="12"/>
        <v>4.4157118755035682E-2</v>
      </c>
      <c r="L47" s="52">
        <f t="shared" si="16"/>
        <v>5.5141717289435122E-2</v>
      </c>
      <c r="N47" s="27">
        <f t="shared" si="13"/>
        <v>2.3051095175469625</v>
      </c>
      <c r="O47" s="152">
        <f t="shared" si="14"/>
        <v>2.225409427995189</v>
      </c>
      <c r="P47" s="52">
        <f t="shared" si="8"/>
        <v>-3.4575402576354893E-2</v>
      </c>
    </row>
    <row r="48" spans="1:16" ht="20.100000000000001" customHeight="1" x14ac:dyDescent="0.25">
      <c r="A48" s="38" t="s">
        <v>181</v>
      </c>
      <c r="B48" s="19">
        <v>9094.2800000000007</v>
      </c>
      <c r="C48" s="140">
        <v>10683.619999999999</v>
      </c>
      <c r="D48" s="247">
        <f t="shared" si="9"/>
        <v>1.8007845507818476E-2</v>
      </c>
      <c r="E48" s="215">
        <f t="shared" si="10"/>
        <v>1.7304457293707547E-2</v>
      </c>
      <c r="F48" s="52">
        <f t="shared" si="15"/>
        <v>0.17476259802865077</v>
      </c>
      <c r="H48" s="19">
        <v>2685.12</v>
      </c>
      <c r="I48" s="140">
        <v>3180.5209999999997</v>
      </c>
      <c r="J48" s="247">
        <f t="shared" si="11"/>
        <v>2.5271079269865788E-2</v>
      </c>
      <c r="K48" s="215">
        <f t="shared" si="12"/>
        <v>2.8177931641489087E-2</v>
      </c>
      <c r="L48" s="52">
        <f t="shared" si="16"/>
        <v>0.18449864438088423</v>
      </c>
      <c r="N48" s="27">
        <f t="shared" si="13"/>
        <v>2.9525371992065343</v>
      </c>
      <c r="O48" s="152">
        <f t="shared" si="14"/>
        <v>2.977006857226296</v>
      </c>
      <c r="P48" s="52">
        <f t="shared" si="8"/>
        <v>8.2876713717062143E-3</v>
      </c>
    </row>
    <row r="49" spans="1:16" ht="20.100000000000001" customHeight="1" x14ac:dyDescent="0.25">
      <c r="A49" s="38" t="s">
        <v>174</v>
      </c>
      <c r="B49" s="19">
        <v>14097.96</v>
      </c>
      <c r="C49" s="140">
        <v>12140.41</v>
      </c>
      <c r="D49" s="247">
        <f t="shared" si="9"/>
        <v>2.791577625226016E-2</v>
      </c>
      <c r="E49" s="215">
        <f t="shared" si="10"/>
        <v>1.9664047052693756E-2</v>
      </c>
      <c r="F49" s="52">
        <f t="shared" si="15"/>
        <v>-0.13885342276471202</v>
      </c>
      <c r="H49" s="19">
        <v>3506.8039999999992</v>
      </c>
      <c r="I49" s="140">
        <v>2834.2400000000002</v>
      </c>
      <c r="J49" s="247">
        <f t="shared" si="11"/>
        <v>3.3004380388169767E-2</v>
      </c>
      <c r="K49" s="215">
        <f t="shared" si="12"/>
        <v>2.5110043598383425E-2</v>
      </c>
      <c r="L49" s="52">
        <f t="shared" si="16"/>
        <v>-0.19178830638952138</v>
      </c>
      <c r="N49" s="27">
        <f t="shared" si="13"/>
        <v>2.4874549225561711</v>
      </c>
      <c r="O49" s="152">
        <f t="shared" si="14"/>
        <v>2.3345504805850874</v>
      </c>
      <c r="P49" s="52">
        <f t="shared" si="8"/>
        <v>-6.147023633857663E-2</v>
      </c>
    </row>
    <row r="50" spans="1:16" ht="20.100000000000001" customHeight="1" x14ac:dyDescent="0.25">
      <c r="A50" s="38" t="s">
        <v>185</v>
      </c>
      <c r="B50" s="19">
        <v>7800.4700000000021</v>
      </c>
      <c r="C50" s="140">
        <v>9260.590000000002</v>
      </c>
      <c r="D50" s="247">
        <f t="shared" si="9"/>
        <v>1.5445935098586454E-2</v>
      </c>
      <c r="E50" s="215">
        <f t="shared" si="10"/>
        <v>1.4999549232332789E-2</v>
      </c>
      <c r="F50" s="52">
        <f t="shared" si="15"/>
        <v>0.18718359278351171</v>
      </c>
      <c r="H50" s="19">
        <v>2255.8639999999996</v>
      </c>
      <c r="I50" s="140">
        <v>2758.2510000000011</v>
      </c>
      <c r="J50" s="247">
        <f t="shared" si="11"/>
        <v>2.1231124853279E-2</v>
      </c>
      <c r="K50" s="215">
        <f t="shared" si="12"/>
        <v>2.4436816524106886E-2</v>
      </c>
      <c r="L50" s="52">
        <f t="shared" si="16"/>
        <v>0.22270269838961995</v>
      </c>
      <c r="N50" s="27">
        <f t="shared" si="13"/>
        <v>2.8919590742609085</v>
      </c>
      <c r="O50" s="152">
        <f t="shared" si="14"/>
        <v>2.9784830124214556</v>
      </c>
      <c r="P50" s="52">
        <f t="shared" si="8"/>
        <v>2.9918797582797703E-2</v>
      </c>
    </row>
    <row r="51" spans="1:16" ht="20.100000000000001" customHeight="1" x14ac:dyDescent="0.25">
      <c r="A51" s="38" t="s">
        <v>184</v>
      </c>
      <c r="B51" s="19">
        <v>10603.659999999998</v>
      </c>
      <c r="C51" s="140">
        <v>7450.1700000000019</v>
      </c>
      <c r="D51" s="247">
        <f t="shared" si="9"/>
        <v>2.0996612276885516E-2</v>
      </c>
      <c r="E51" s="215">
        <f t="shared" si="10"/>
        <v>1.2067178409177901E-2</v>
      </c>
      <c r="F51" s="52">
        <f t="shared" si="15"/>
        <v>-0.29739637068710206</v>
      </c>
      <c r="H51" s="19">
        <v>2320.0889999999999</v>
      </c>
      <c r="I51" s="140">
        <v>1679.7269999999999</v>
      </c>
      <c r="J51" s="247">
        <f t="shared" si="11"/>
        <v>2.1835580172261816E-2</v>
      </c>
      <c r="K51" s="215">
        <f t="shared" si="12"/>
        <v>1.4881597254777924E-2</v>
      </c>
      <c r="L51" s="52">
        <f t="shared" si="16"/>
        <v>-0.27600751522894168</v>
      </c>
      <c r="N51" s="27">
        <f t="shared" si="13"/>
        <v>2.1880077256343569</v>
      </c>
      <c r="O51" s="152">
        <f t="shared" si="14"/>
        <v>2.2546156664881463</v>
      </c>
      <c r="P51" s="52">
        <f t="shared" si="8"/>
        <v>3.0442278641625058E-2</v>
      </c>
    </row>
    <row r="52" spans="1:16" ht="20.100000000000001" customHeight="1" x14ac:dyDescent="0.25">
      <c r="A52" s="38" t="s">
        <v>187</v>
      </c>
      <c r="B52" s="19">
        <v>3628.8900000000003</v>
      </c>
      <c r="C52" s="140">
        <v>4598.6700000000019</v>
      </c>
      <c r="D52" s="247">
        <f t="shared" si="9"/>
        <v>7.1856695070821874E-3</v>
      </c>
      <c r="E52" s="215">
        <f t="shared" si="10"/>
        <v>7.4485510176189465E-3</v>
      </c>
      <c r="F52" s="52">
        <f t="shared" si="15"/>
        <v>0.26723874242537016</v>
      </c>
      <c r="H52" s="19">
        <v>1027.3989999999999</v>
      </c>
      <c r="I52" s="140">
        <v>1442.9600000000003</v>
      </c>
      <c r="J52" s="247">
        <f t="shared" si="11"/>
        <v>9.6693933868061167E-3</v>
      </c>
      <c r="K52" s="215">
        <f t="shared" si="12"/>
        <v>1.27839521391002E-2</v>
      </c>
      <c r="L52" s="52">
        <f t="shared" si="16"/>
        <v>0.40447868841608803</v>
      </c>
      <c r="N52" s="27">
        <f t="shared" ref="N52" si="17">(H52/B52)*10</f>
        <v>2.8311660039295754</v>
      </c>
      <c r="O52" s="152">
        <f t="shared" ref="O52" si="18">(I52/C52)*10</f>
        <v>3.137776791985508</v>
      </c>
      <c r="P52" s="52">
        <f t="shared" ref="P52" si="19">(O52-N52)/N52</f>
        <v>0.10829841402106616</v>
      </c>
    </row>
    <row r="53" spans="1:16" ht="20.100000000000001" customHeight="1" x14ac:dyDescent="0.25">
      <c r="A53" s="38" t="s">
        <v>188</v>
      </c>
      <c r="B53" s="19">
        <v>3658.8300000000013</v>
      </c>
      <c r="C53" s="140">
        <v>2915.5299999999993</v>
      </c>
      <c r="D53" s="247">
        <f t="shared" si="9"/>
        <v>7.2449545625790602E-3</v>
      </c>
      <c r="E53" s="215">
        <f t="shared" si="10"/>
        <v>4.7223379691081454E-3</v>
      </c>
      <c r="F53" s="52">
        <f t="shared" si="15"/>
        <v>-0.20315237384628468</v>
      </c>
      <c r="H53" s="19">
        <v>892.02599999999973</v>
      </c>
      <c r="I53" s="140">
        <v>707.17200000000014</v>
      </c>
      <c r="J53" s="247">
        <f t="shared" si="11"/>
        <v>8.3953267476989096E-3</v>
      </c>
      <c r="K53" s="215">
        <f t="shared" si="12"/>
        <v>6.2652138674057258E-3</v>
      </c>
      <c r="L53" s="52">
        <f t="shared" si="16"/>
        <v>-0.20722938569055122</v>
      </c>
      <c r="N53" s="27">
        <f t="shared" ref="N53" si="20">(H53/B53)*10</f>
        <v>2.4380088716884889</v>
      </c>
      <c r="O53" s="152">
        <f t="shared" ref="O53" si="21">(I53/C53)*10</f>
        <v>2.4255349799178889</v>
      </c>
      <c r="P53" s="52">
        <f t="shared" ref="P53" si="22">(O53-N53)/N53</f>
        <v>-5.1164259143819104E-3</v>
      </c>
    </row>
    <row r="54" spans="1:16" ht="20.100000000000001" customHeight="1" x14ac:dyDescent="0.25">
      <c r="A54" s="38" t="s">
        <v>190</v>
      </c>
      <c r="B54" s="19">
        <v>2793.4099999999994</v>
      </c>
      <c r="C54" s="140">
        <v>2748.5700000000006</v>
      </c>
      <c r="D54" s="247">
        <f t="shared" si="9"/>
        <v>5.531311518888268E-3</v>
      </c>
      <c r="E54" s="215">
        <f t="shared" si="10"/>
        <v>4.4519097631482369E-3</v>
      </c>
      <c r="F54" s="52">
        <f t="shared" si="15"/>
        <v>-1.6052065396772688E-2</v>
      </c>
      <c r="H54" s="19">
        <v>718.68100000000004</v>
      </c>
      <c r="I54" s="140">
        <v>688.39000000000021</v>
      </c>
      <c r="J54" s="247">
        <f t="shared" si="11"/>
        <v>6.763885606880295E-3</v>
      </c>
      <c r="K54" s="215">
        <f t="shared" si="12"/>
        <v>6.0988141133747212E-3</v>
      </c>
      <c r="L54" s="52">
        <f t="shared" si="16"/>
        <v>-4.2148046212436147E-2</v>
      </c>
      <c r="N54" s="27">
        <f t="shared" ref="N54" si="23">(H54/B54)*10</f>
        <v>2.5727730623145195</v>
      </c>
      <c r="O54" s="152">
        <f t="shared" ref="O54" si="24">(I54/C54)*10</f>
        <v>2.5045387237727255</v>
      </c>
      <c r="P54" s="52">
        <f t="shared" ref="P54" si="25">(O54-N54)/N54</f>
        <v>-2.6521709023340383E-2</v>
      </c>
    </row>
    <row r="55" spans="1:16" ht="20.100000000000001" customHeight="1" x14ac:dyDescent="0.25">
      <c r="A55" s="38" t="s">
        <v>192</v>
      </c>
      <c r="B55" s="19">
        <v>1148.1799999999998</v>
      </c>
      <c r="C55" s="140">
        <v>824.67</v>
      </c>
      <c r="D55" s="247">
        <f t="shared" si="9"/>
        <v>2.2735442558582996E-3</v>
      </c>
      <c r="E55" s="215">
        <f t="shared" si="10"/>
        <v>1.3357332810790541E-3</v>
      </c>
      <c r="F55" s="52">
        <f t="shared" si="15"/>
        <v>-0.28175895765472309</v>
      </c>
      <c r="H55" s="19">
        <v>337.14999999999986</v>
      </c>
      <c r="I55" s="140">
        <v>316.85599999999999</v>
      </c>
      <c r="J55" s="247">
        <f t="shared" si="11"/>
        <v>3.1730963144422772E-3</v>
      </c>
      <c r="K55" s="215">
        <f t="shared" si="12"/>
        <v>2.8071962763948632E-3</v>
      </c>
      <c r="L55" s="52">
        <f t="shared" si="16"/>
        <v>-6.0192792525581719E-2</v>
      </c>
      <c r="N55" s="27">
        <f t="shared" ref="N55:N56" si="26">(H55/B55)*10</f>
        <v>2.9363862808967229</v>
      </c>
      <c r="O55" s="152">
        <f t="shared" ref="O55:O56" si="27">(I55/C55)*10</f>
        <v>3.8422156741484477</v>
      </c>
      <c r="P55" s="52">
        <f t="shared" ref="P55:P56" si="28">(O55-N55)/N55</f>
        <v>0.30848441131358906</v>
      </c>
    </row>
    <row r="56" spans="1:16" ht="20.100000000000001" customHeight="1" x14ac:dyDescent="0.25">
      <c r="A56" s="38" t="s">
        <v>189</v>
      </c>
      <c r="B56" s="19">
        <v>1352.3499999999997</v>
      </c>
      <c r="C56" s="140">
        <v>877.04</v>
      </c>
      <c r="D56" s="247">
        <f t="shared" si="9"/>
        <v>2.6778271476684584E-3</v>
      </c>
      <c r="E56" s="215">
        <f t="shared" si="10"/>
        <v>1.4205579405550991E-3</v>
      </c>
      <c r="F56" s="52">
        <f t="shared" si="15"/>
        <v>-0.35146966391836421</v>
      </c>
      <c r="H56" s="19">
        <v>434.76400000000012</v>
      </c>
      <c r="I56" s="140">
        <v>299.43299999999994</v>
      </c>
      <c r="J56" s="247">
        <f t="shared" si="11"/>
        <v>4.091793107080478E-3</v>
      </c>
      <c r="K56" s="215">
        <f t="shared" si="12"/>
        <v>2.6528366280889203E-3</v>
      </c>
      <c r="L56" s="52">
        <f t="shared" si="16"/>
        <v>-0.31127462255384564</v>
      </c>
      <c r="N56" s="27">
        <f t="shared" si="26"/>
        <v>3.2148778053018834</v>
      </c>
      <c r="O56" s="152">
        <f t="shared" si="27"/>
        <v>3.4141316245553215</v>
      </c>
      <c r="P56" s="52">
        <f t="shared" si="28"/>
        <v>6.1978660254157866E-2</v>
      </c>
    </row>
    <row r="57" spans="1:16" ht="20.100000000000001" customHeight="1" x14ac:dyDescent="0.25">
      <c r="A57" s="38" t="s">
        <v>193</v>
      </c>
      <c r="B57" s="19">
        <v>1282.98</v>
      </c>
      <c r="C57" s="140">
        <v>1253.0500000000002</v>
      </c>
      <c r="D57" s="247">
        <f t="shared" si="9"/>
        <v>2.5404656146084076E-3</v>
      </c>
      <c r="E57" s="215">
        <f t="shared" si="10"/>
        <v>2.0295883054507976E-3</v>
      </c>
      <c r="F57" s="52">
        <f t="shared" si="15"/>
        <v>-2.3328500833995725E-2</v>
      </c>
      <c r="H57" s="19">
        <v>368.22900000000004</v>
      </c>
      <c r="I57" s="140">
        <v>282.60599999999994</v>
      </c>
      <c r="J57" s="247">
        <f t="shared" si="11"/>
        <v>3.4655971608208986E-3</v>
      </c>
      <c r="K57" s="215">
        <f t="shared" si="12"/>
        <v>2.5037572616167804E-3</v>
      </c>
      <c r="L57" s="52">
        <f t="shared" si="16"/>
        <v>-0.23252649845612403</v>
      </c>
      <c r="N57" s="27">
        <f t="shared" si="13"/>
        <v>2.8701070944208018</v>
      </c>
      <c r="O57" s="152">
        <f t="shared" si="14"/>
        <v>2.2553449583017429</v>
      </c>
      <c r="P57" s="52">
        <f t="shared" si="8"/>
        <v>-0.21419484217647991</v>
      </c>
    </row>
    <row r="58" spans="1:16" ht="20.100000000000001" customHeight="1" x14ac:dyDescent="0.25">
      <c r="A58" s="38" t="s">
        <v>191</v>
      </c>
      <c r="B58" s="19">
        <v>1563.9600000000003</v>
      </c>
      <c r="C58" s="140">
        <v>949.57</v>
      </c>
      <c r="D58" s="247">
        <f t="shared" si="9"/>
        <v>3.0968421975580023E-3</v>
      </c>
      <c r="E58" s="215">
        <f t="shared" si="10"/>
        <v>1.5380361256190204E-3</v>
      </c>
      <c r="F58" s="52">
        <f t="shared" si="15"/>
        <v>-0.39284252794189117</v>
      </c>
      <c r="H58" s="19">
        <v>407.40399999999994</v>
      </c>
      <c r="I58" s="140">
        <v>245.61899999999997</v>
      </c>
      <c r="J58" s="247">
        <f t="shared" si="11"/>
        <v>3.8342937294647541E-3</v>
      </c>
      <c r="K58" s="215">
        <f t="shared" si="12"/>
        <v>2.1760697042562862E-3</v>
      </c>
      <c r="L58" s="52">
        <f t="shared" si="16"/>
        <v>-0.39711195766364588</v>
      </c>
      <c r="N58" s="27">
        <f t="shared" si="13"/>
        <v>2.6049515332872959</v>
      </c>
      <c r="O58" s="152">
        <f t="shared" si="14"/>
        <v>2.5866339501037308</v>
      </c>
      <c r="P58" s="52">
        <f t="shared" si="8"/>
        <v>-7.0318326270160658E-3</v>
      </c>
    </row>
    <row r="59" spans="1:16" ht="20.100000000000001" customHeight="1" x14ac:dyDescent="0.25">
      <c r="A59" s="38" t="s">
        <v>211</v>
      </c>
      <c r="B59" s="19">
        <v>206.45999999999998</v>
      </c>
      <c r="C59" s="140">
        <v>493.84</v>
      </c>
      <c r="D59" s="247">
        <f t="shared" si="9"/>
        <v>4.0881738670287281E-4</v>
      </c>
      <c r="E59" s="215">
        <f t="shared" si="10"/>
        <v>7.9988179942047134E-4</v>
      </c>
      <c r="F59" s="52">
        <f>(C59-B59)/B59</f>
        <v>1.3919403274241986</v>
      </c>
      <c r="H59" s="19">
        <v>69.125</v>
      </c>
      <c r="I59" s="140">
        <v>148.20299999999997</v>
      </c>
      <c r="J59" s="247">
        <f t="shared" si="11"/>
        <v>6.5057180108504375E-4</v>
      </c>
      <c r="K59" s="215">
        <f t="shared" si="12"/>
        <v>1.3130094104279162E-3</v>
      </c>
      <c r="L59" s="52">
        <f>(I59-H59)/H59</f>
        <v>1.1439855334538875</v>
      </c>
      <c r="N59" s="27">
        <f t="shared" si="13"/>
        <v>3.3481061706868158</v>
      </c>
      <c r="O59" s="152">
        <f t="shared" si="14"/>
        <v>3.0010327231491978</v>
      </c>
      <c r="P59" s="52">
        <f>(O59-N59)/N59</f>
        <v>-0.10366261696725732</v>
      </c>
    </row>
    <row r="60" spans="1:16" ht="20.100000000000001" customHeight="1" x14ac:dyDescent="0.25">
      <c r="A60" s="38" t="s">
        <v>213</v>
      </c>
      <c r="B60" s="19">
        <v>108.47</v>
      </c>
      <c r="C60" s="140">
        <v>218.55</v>
      </c>
      <c r="D60" s="247">
        <f t="shared" si="9"/>
        <v>2.1478456812777593E-4</v>
      </c>
      <c r="E60" s="215">
        <f t="shared" si="10"/>
        <v>3.5398948498166212E-4</v>
      </c>
      <c r="F60" s="52">
        <f>(C60-B60)/B60</f>
        <v>1.0148428136812022</v>
      </c>
      <c r="H60" s="19">
        <v>49.404999999999994</v>
      </c>
      <c r="I60" s="140">
        <v>127.407</v>
      </c>
      <c r="J60" s="247">
        <f t="shared" si="11"/>
        <v>4.6497648944096326E-4</v>
      </c>
      <c r="K60" s="215">
        <f t="shared" si="12"/>
        <v>1.1287665563746319E-3</v>
      </c>
      <c r="L60" s="52">
        <f>(I60-H60)/H60</f>
        <v>1.5788280538407047</v>
      </c>
      <c r="N60" s="27">
        <f t="shared" si="13"/>
        <v>4.5547155895639344</v>
      </c>
      <c r="O60" s="152">
        <f t="shared" si="14"/>
        <v>5.8296499656829095</v>
      </c>
      <c r="P60" s="52">
        <f>(O60-N60)/N60</f>
        <v>0.27991525509083137</v>
      </c>
    </row>
    <row r="61" spans="1:16" ht="20.100000000000001" customHeight="1" thickBot="1" x14ac:dyDescent="0.3">
      <c r="A61" s="8" t="s">
        <v>17</v>
      </c>
      <c r="B61" s="19">
        <f>B62-SUM(B39:B60)</f>
        <v>532.54999999993015</v>
      </c>
      <c r="C61" s="140">
        <f>C62-SUM(C39:C60)</f>
        <v>649.56999999994878</v>
      </c>
      <c r="D61" s="247">
        <f t="shared" si="9"/>
        <v>1.0545175786524576E-3</v>
      </c>
      <c r="E61" s="215">
        <f t="shared" si="10"/>
        <v>1.052120566275544E-3</v>
      </c>
      <c r="F61" s="52">
        <f t="shared" si="15"/>
        <v>0.2197352361281269</v>
      </c>
      <c r="H61" s="19">
        <f>H62-SUM(H39:H60)</f>
        <v>207.34699999997974</v>
      </c>
      <c r="I61" s="140">
        <f>I62-SUM(I39:I60)</f>
        <v>202.72600000002421</v>
      </c>
      <c r="J61" s="247">
        <f t="shared" si="11"/>
        <v>1.9514518805000707E-3</v>
      </c>
      <c r="K61" s="215">
        <f t="shared" si="12"/>
        <v>1.7960577433550036E-3</v>
      </c>
      <c r="L61" s="52">
        <f t="shared" si="16"/>
        <v>-2.2286312316821467E-2</v>
      </c>
      <c r="N61" s="27">
        <f t="shared" si="13"/>
        <v>3.8934747910995577</v>
      </c>
      <c r="O61" s="152">
        <f t="shared" si="14"/>
        <v>3.1209261511467616</v>
      </c>
      <c r="P61" s="52">
        <f t="shared" si="8"/>
        <v>-0.19842137971943061</v>
      </c>
    </row>
    <row r="62" spans="1:16" ht="26.25" customHeight="1" thickBot="1" x14ac:dyDescent="0.3">
      <c r="A62" s="12" t="s">
        <v>18</v>
      </c>
      <c r="B62" s="17">
        <v>505017.66000000009</v>
      </c>
      <c r="C62" s="145">
        <v>617391.21999999986</v>
      </c>
      <c r="D62" s="253">
        <f>SUM(D39:D61)</f>
        <v>1</v>
      </c>
      <c r="E62" s="254">
        <f>SUM(E39:E61)</f>
        <v>1</v>
      </c>
      <c r="F62" s="57">
        <f t="shared" si="15"/>
        <v>0.22251411960524262</v>
      </c>
      <c r="G62" s="1"/>
      <c r="H62" s="17">
        <v>106252.68399999998</v>
      </c>
      <c r="I62" s="145">
        <v>112872.76300000004</v>
      </c>
      <c r="J62" s="253">
        <f>SUM(J39:J61)</f>
        <v>1.0000000000000004</v>
      </c>
      <c r="K62" s="254">
        <f>SUM(K39:K61)</f>
        <v>1</v>
      </c>
      <c r="L62" s="57">
        <f t="shared" si="16"/>
        <v>6.2305051983440315E-2</v>
      </c>
      <c r="M62" s="1"/>
      <c r="N62" s="29">
        <f t="shared" si="13"/>
        <v>2.1039399691488008</v>
      </c>
      <c r="O62" s="146">
        <f t="shared" si="14"/>
        <v>1.8282210589259766</v>
      </c>
      <c r="P62" s="57">
        <f t="shared" si="8"/>
        <v>-0.13104884847754131</v>
      </c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B5</f>
        <v>jan-jun</v>
      </c>
      <c r="C66" s="353"/>
      <c r="D66" s="359" t="str">
        <f>B5</f>
        <v>jan-jun</v>
      </c>
      <c r="E66" s="353"/>
      <c r="F66" s="131" t="str">
        <f>F37</f>
        <v>2024/2023</v>
      </c>
      <c r="H66" s="348" t="str">
        <f>B5</f>
        <v>jan-jun</v>
      </c>
      <c r="I66" s="353"/>
      <c r="J66" s="359" t="str">
        <f>B5</f>
        <v>jan-jun</v>
      </c>
      <c r="K66" s="349"/>
      <c r="L66" s="131" t="str">
        <f>F66</f>
        <v>2024/2023</v>
      </c>
      <c r="N66" s="348" t="str">
        <f>B5</f>
        <v>jan-jun</v>
      </c>
      <c r="O66" s="349"/>
      <c r="P66" s="131" t="str">
        <f>P37</f>
        <v>2024/2023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164</v>
      </c>
      <c r="B68" s="39">
        <v>108819.25999999995</v>
      </c>
      <c r="C68" s="147">
        <v>123676.21000000002</v>
      </c>
      <c r="D68" s="247">
        <f>B68/$B$96</f>
        <v>0.1397102155219978</v>
      </c>
      <c r="E68" s="246">
        <f>C68/$C$96</f>
        <v>0.15157403205286044</v>
      </c>
      <c r="F68" s="61">
        <f t="shared" ref="F68:F80" si="29">(C68-B68)/B68</f>
        <v>0.13652868067656476</v>
      </c>
      <c r="H68" s="19">
        <v>32768.559000000016</v>
      </c>
      <c r="I68" s="147">
        <v>35972.861000000004</v>
      </c>
      <c r="J68" s="245">
        <f>H68/$H$96</f>
        <v>0.17567666125510153</v>
      </c>
      <c r="K68" s="246">
        <f>I68/$I$96</f>
        <v>0.18413693936207365</v>
      </c>
      <c r="L68" s="61">
        <f t="shared" ref="L68:L80" si="30">(I68-H68)/H68</f>
        <v>9.7785868460068301E-2</v>
      </c>
      <c r="N68" s="41">
        <f t="shared" ref="N68:N96" si="31">(H68/B68)*10</f>
        <v>3.0112830210387416</v>
      </c>
      <c r="O68" s="149">
        <f t="shared" ref="O68:O96" si="32">(I68/C68)*10</f>
        <v>2.9086322260360338</v>
      </c>
      <c r="P68" s="61">
        <f t="shared" si="8"/>
        <v>-3.4088723738527379E-2</v>
      </c>
    </row>
    <row r="69" spans="1:16" ht="20.100000000000001" customHeight="1" x14ac:dyDescent="0.25">
      <c r="A69" s="38" t="s">
        <v>162</v>
      </c>
      <c r="B69" s="19">
        <v>105636.78999999996</v>
      </c>
      <c r="C69" s="140">
        <v>103258.47000000002</v>
      </c>
      <c r="D69" s="247">
        <f t="shared" ref="D69:D95" si="33">B69/$B$96</f>
        <v>0.13562432512362263</v>
      </c>
      <c r="E69" s="215">
        <f t="shared" ref="E69:E95" si="34">C69/$C$96</f>
        <v>0.12655063282994625</v>
      </c>
      <c r="F69" s="52">
        <f t="shared" si="29"/>
        <v>-2.2514125997201824E-2</v>
      </c>
      <c r="H69" s="19">
        <v>32791.106999999989</v>
      </c>
      <c r="I69" s="140">
        <v>32555.518999999993</v>
      </c>
      <c r="J69" s="214">
        <f t="shared" ref="J69:J96" si="35">H69/$H$96</f>
        <v>0.17579754412205872</v>
      </c>
      <c r="K69" s="215">
        <f t="shared" ref="K69:K96" si="36">I69/$I$96</f>
        <v>0.16664433857523411</v>
      </c>
      <c r="L69" s="52">
        <f t="shared" si="30"/>
        <v>-7.1845088974884621E-3</v>
      </c>
      <c r="N69" s="40">
        <f t="shared" si="31"/>
        <v>3.1041370151440613</v>
      </c>
      <c r="O69" s="143">
        <f t="shared" si="32"/>
        <v>3.1528182627536498</v>
      </c>
      <c r="P69" s="52">
        <f t="shared" si="8"/>
        <v>1.5682699369289701E-2</v>
      </c>
    </row>
    <row r="70" spans="1:16" ht="20.100000000000001" customHeight="1" x14ac:dyDescent="0.25">
      <c r="A70" s="38" t="s">
        <v>163</v>
      </c>
      <c r="B70" s="19">
        <v>76769.899999999951</v>
      </c>
      <c r="C70" s="140">
        <v>80795.370000000039</v>
      </c>
      <c r="D70" s="247">
        <f t="shared" si="33"/>
        <v>9.8562876411787917E-2</v>
      </c>
      <c r="E70" s="215">
        <f t="shared" si="34"/>
        <v>9.902049878552005E-2</v>
      </c>
      <c r="F70" s="52">
        <f t="shared" si="29"/>
        <v>5.243552486065621E-2</v>
      </c>
      <c r="H70" s="19">
        <v>20871.795000000009</v>
      </c>
      <c r="I70" s="140">
        <v>22703.626999999975</v>
      </c>
      <c r="J70" s="214">
        <f t="shared" si="35"/>
        <v>0.11189650603802632</v>
      </c>
      <c r="K70" s="215">
        <f t="shared" si="36"/>
        <v>0.11621473166113012</v>
      </c>
      <c r="L70" s="52">
        <f t="shared" si="30"/>
        <v>8.7765906094802337E-2</v>
      </c>
      <c r="N70" s="40">
        <f t="shared" si="31"/>
        <v>2.7187471912820027</v>
      </c>
      <c r="O70" s="143">
        <f t="shared" si="32"/>
        <v>2.8100158462050437</v>
      </c>
      <c r="P70" s="52">
        <f t="shared" si="8"/>
        <v>3.3570114652699302E-2</v>
      </c>
    </row>
    <row r="71" spans="1:16" ht="20.100000000000001" customHeight="1" x14ac:dyDescent="0.25">
      <c r="A71" s="38" t="s">
        <v>166</v>
      </c>
      <c r="B71" s="19">
        <v>54540.349999999984</v>
      </c>
      <c r="C71" s="140">
        <v>52392.639999999978</v>
      </c>
      <c r="D71" s="247">
        <f t="shared" si="33"/>
        <v>7.0022935766565528E-2</v>
      </c>
      <c r="E71" s="215">
        <f t="shared" si="34"/>
        <v>6.4210923787961907E-2</v>
      </c>
      <c r="F71" s="52">
        <f t="shared" si="29"/>
        <v>-3.9378368492318204E-2</v>
      </c>
      <c r="H71" s="19">
        <v>19151.613999999994</v>
      </c>
      <c r="I71" s="140">
        <v>19270.027999999995</v>
      </c>
      <c r="J71" s="214">
        <f t="shared" si="35"/>
        <v>0.10267438385577032</v>
      </c>
      <c r="K71" s="215">
        <f t="shared" si="36"/>
        <v>9.8638914968188385E-2</v>
      </c>
      <c r="L71" s="52">
        <f t="shared" si="30"/>
        <v>6.1829775808973962E-3</v>
      </c>
      <c r="N71" s="40">
        <f t="shared" si="31"/>
        <v>3.5114578472635398</v>
      </c>
      <c r="O71" s="143">
        <f t="shared" si="32"/>
        <v>3.6780028645244833</v>
      </c>
      <c r="P71" s="52">
        <f t="shared" si="8"/>
        <v>4.742902364347934E-2</v>
      </c>
    </row>
    <row r="72" spans="1:16" ht="20.100000000000001" customHeight="1" x14ac:dyDescent="0.25">
      <c r="A72" s="38" t="s">
        <v>168</v>
      </c>
      <c r="B72" s="19">
        <v>160392.58999999991</v>
      </c>
      <c r="C72" s="140">
        <v>152511.86999999988</v>
      </c>
      <c r="D72" s="247">
        <f t="shared" si="33"/>
        <v>0.2059238715373678</v>
      </c>
      <c r="E72" s="215">
        <f t="shared" si="34"/>
        <v>0.18691419369838114</v>
      </c>
      <c r="F72" s="52">
        <f t="shared" si="29"/>
        <v>-4.9133940663967299E-2</v>
      </c>
      <c r="H72" s="19">
        <v>20900.115999999998</v>
      </c>
      <c r="I72" s="140">
        <v>16840.385999999999</v>
      </c>
      <c r="J72" s="214">
        <f t="shared" si="35"/>
        <v>0.11204833873605262</v>
      </c>
      <c r="K72" s="215">
        <f t="shared" si="36"/>
        <v>8.6202127090083652E-2</v>
      </c>
      <c r="L72" s="52">
        <f t="shared" si="30"/>
        <v>-0.19424437644269535</v>
      </c>
      <c r="N72" s="40">
        <f t="shared" si="31"/>
        <v>1.3030599480936127</v>
      </c>
      <c r="O72" s="143">
        <f t="shared" si="32"/>
        <v>1.1042016598445754</v>
      </c>
      <c r="P72" s="52">
        <f t="shared" ref="P72:P80" si="37">(O72-N72)/N72</f>
        <v>-0.15260870272313148</v>
      </c>
    </row>
    <row r="73" spans="1:16" ht="20.100000000000001" customHeight="1" x14ac:dyDescent="0.25">
      <c r="A73" s="38" t="s">
        <v>176</v>
      </c>
      <c r="B73" s="19">
        <v>26852.100000000006</v>
      </c>
      <c r="C73" s="140">
        <v>70215.500000000015</v>
      </c>
      <c r="D73" s="247">
        <f t="shared" si="33"/>
        <v>3.4474712272609093E-2</v>
      </c>
      <c r="E73" s="215">
        <f t="shared" si="34"/>
        <v>8.6054112166014968E-2</v>
      </c>
      <c r="F73" s="52">
        <f t="shared" si="29"/>
        <v>1.6148979037021314</v>
      </c>
      <c r="H73" s="19">
        <v>5531.6869999999981</v>
      </c>
      <c r="I73" s="140">
        <v>13989.949999999997</v>
      </c>
      <c r="J73" s="214">
        <f t="shared" si="35"/>
        <v>2.9656119552533514E-2</v>
      </c>
      <c r="K73" s="215">
        <f t="shared" si="36"/>
        <v>7.1611389898302541E-2</v>
      </c>
      <c r="L73" s="52">
        <f t="shared" si="30"/>
        <v>1.5290566874083804</v>
      </c>
      <c r="N73" s="40">
        <f t="shared" si="31"/>
        <v>2.0600575001582735</v>
      </c>
      <c r="O73" s="143">
        <f t="shared" si="32"/>
        <v>1.9924304462689855</v>
      </c>
      <c r="P73" s="52">
        <f t="shared" si="37"/>
        <v>-3.2827750625452089E-2</v>
      </c>
    </row>
    <row r="74" spans="1:16" ht="20.100000000000001" customHeight="1" x14ac:dyDescent="0.25">
      <c r="A74" s="38" t="s">
        <v>170</v>
      </c>
      <c r="B74" s="19">
        <v>45632.589999999982</v>
      </c>
      <c r="C74" s="140">
        <v>39951.720000000016</v>
      </c>
      <c r="D74" s="247">
        <f t="shared" si="33"/>
        <v>5.8586494557369362E-2</v>
      </c>
      <c r="E74" s="215">
        <f t="shared" si="34"/>
        <v>4.8963687420943015E-2</v>
      </c>
      <c r="F74" s="52">
        <f t="shared" si="29"/>
        <v>-0.12449150924810466</v>
      </c>
      <c r="H74" s="19">
        <v>15056.213000000003</v>
      </c>
      <c r="I74" s="140">
        <v>13056.097000000002</v>
      </c>
      <c r="J74" s="214">
        <f t="shared" si="35"/>
        <v>8.0718387127906827E-2</v>
      </c>
      <c r="K74" s="215">
        <f t="shared" si="36"/>
        <v>6.6831207603819776E-2</v>
      </c>
      <c r="L74" s="52">
        <f t="shared" si="30"/>
        <v>-0.13284323222579286</v>
      </c>
      <c r="N74" s="40">
        <f t="shared" si="31"/>
        <v>3.2994430077275934</v>
      </c>
      <c r="O74" s="143">
        <f t="shared" si="32"/>
        <v>3.2679686882066643</v>
      </c>
      <c r="P74" s="52">
        <f t="shared" si="37"/>
        <v>-9.539282675049502E-3</v>
      </c>
    </row>
    <row r="75" spans="1:16" ht="20.100000000000001" customHeight="1" x14ac:dyDescent="0.25">
      <c r="A75" s="38" t="s">
        <v>175</v>
      </c>
      <c r="B75" s="19">
        <v>19977.469999999994</v>
      </c>
      <c r="C75" s="140">
        <v>18130.229999999981</v>
      </c>
      <c r="D75" s="247">
        <f t="shared" si="33"/>
        <v>2.5648553751277538E-2</v>
      </c>
      <c r="E75" s="215">
        <f t="shared" si="34"/>
        <v>2.2219892274720647E-2</v>
      </c>
      <c r="F75" s="52">
        <f t="shared" si="29"/>
        <v>-9.2466163132769716E-2</v>
      </c>
      <c r="H75" s="19">
        <v>5414.3870000000015</v>
      </c>
      <c r="I75" s="140">
        <v>5541.8649999999989</v>
      </c>
      <c r="J75" s="214">
        <f t="shared" si="35"/>
        <v>2.9027258443162705E-2</v>
      </c>
      <c r="K75" s="215">
        <f t="shared" si="36"/>
        <v>2.8367553513683495E-2</v>
      </c>
      <c r="L75" s="52">
        <f t="shared" si="30"/>
        <v>2.3544308894062671E-2</v>
      </c>
      <c r="N75" s="40">
        <f t="shared" si="31"/>
        <v>2.7102465927867758</v>
      </c>
      <c r="O75" s="143">
        <f t="shared" si="32"/>
        <v>3.056698673982627</v>
      </c>
      <c r="P75" s="52">
        <f t="shared" si="37"/>
        <v>0.12783046462189859</v>
      </c>
    </row>
    <row r="76" spans="1:16" ht="20.100000000000001" customHeight="1" x14ac:dyDescent="0.25">
      <c r="A76" s="38" t="s">
        <v>182</v>
      </c>
      <c r="B76" s="19">
        <v>52675.539999999994</v>
      </c>
      <c r="C76" s="140">
        <v>42769.109999999979</v>
      </c>
      <c r="D76" s="247">
        <f t="shared" si="33"/>
        <v>6.7628754745599429E-2</v>
      </c>
      <c r="E76" s="215">
        <f t="shared" si="34"/>
        <v>5.2416600169202382E-2</v>
      </c>
      <c r="F76" s="52">
        <f t="shared" si="29"/>
        <v>-0.1880650867556368</v>
      </c>
      <c r="H76" s="19">
        <v>4010.168000000001</v>
      </c>
      <c r="I76" s="140">
        <v>3284.4250000000006</v>
      </c>
      <c r="J76" s="214">
        <f t="shared" si="35"/>
        <v>2.1499051127394642E-2</v>
      </c>
      <c r="K76" s="215">
        <f t="shared" si="36"/>
        <v>1.6812228726102125E-2</v>
      </c>
      <c r="L76" s="52">
        <f t="shared" si="30"/>
        <v>-0.18097570974582616</v>
      </c>
      <c r="N76" s="40">
        <f t="shared" si="31"/>
        <v>0.76129603986973871</v>
      </c>
      <c r="O76" s="143">
        <f t="shared" si="32"/>
        <v>0.76794326559519288</v>
      </c>
      <c r="P76" s="52">
        <f t="shared" si="37"/>
        <v>8.7314597440852921E-3</v>
      </c>
    </row>
    <row r="77" spans="1:16" ht="20.100000000000001" customHeight="1" x14ac:dyDescent="0.25">
      <c r="A77" s="38" t="s">
        <v>183</v>
      </c>
      <c r="B77" s="19">
        <v>9253.7899999999972</v>
      </c>
      <c r="C77" s="140">
        <v>8779.510000000002</v>
      </c>
      <c r="D77" s="247">
        <f t="shared" si="33"/>
        <v>1.1880700119586442E-2</v>
      </c>
      <c r="E77" s="215">
        <f t="shared" si="34"/>
        <v>1.0759916803307675E-2</v>
      </c>
      <c r="F77" s="52">
        <f t="shared" si="29"/>
        <v>-5.1252513834871477E-2</v>
      </c>
      <c r="H77" s="19">
        <v>3278.3270000000007</v>
      </c>
      <c r="I77" s="140">
        <v>3037.0629999999996</v>
      </c>
      <c r="J77" s="214">
        <f t="shared" si="35"/>
        <v>1.7575552890880954E-2</v>
      </c>
      <c r="K77" s="215">
        <f t="shared" si="36"/>
        <v>1.5546038594756124E-2</v>
      </c>
      <c r="L77" s="52">
        <f t="shared" si="30"/>
        <v>-7.3593634802141761E-2</v>
      </c>
      <c r="N77" s="40">
        <f t="shared" si="31"/>
        <v>3.5426857536209506</v>
      </c>
      <c r="O77" s="143">
        <f t="shared" si="32"/>
        <v>3.4592625328748405</v>
      </c>
      <c r="P77" s="52">
        <f t="shared" si="37"/>
        <v>-2.3548015982180717E-2</v>
      </c>
    </row>
    <row r="78" spans="1:16" ht="20.100000000000001" customHeight="1" x14ac:dyDescent="0.25">
      <c r="A78" s="38" t="s">
        <v>186</v>
      </c>
      <c r="B78" s="19">
        <v>5646.9699999999993</v>
      </c>
      <c r="C78" s="140">
        <v>6246.7800000000025</v>
      </c>
      <c r="D78" s="247">
        <f t="shared" si="33"/>
        <v>7.2499978013658255E-3</v>
      </c>
      <c r="E78" s="215">
        <f t="shared" si="34"/>
        <v>7.6558752240804247E-3</v>
      </c>
      <c r="F78" s="52">
        <f t="shared" si="29"/>
        <v>0.1062180248876837</v>
      </c>
      <c r="H78" s="19">
        <v>1856.8090000000004</v>
      </c>
      <c r="I78" s="140">
        <v>2714.6039999999994</v>
      </c>
      <c r="J78" s="214">
        <f t="shared" si="35"/>
        <v>9.9546033046013331E-3</v>
      </c>
      <c r="K78" s="215">
        <f t="shared" si="36"/>
        <v>1.3895443905338594E-2</v>
      </c>
      <c r="L78" s="52">
        <f t="shared" si="30"/>
        <v>0.46197266385503233</v>
      </c>
      <c r="N78" s="40">
        <f t="shared" si="31"/>
        <v>3.2881509907082922</v>
      </c>
      <c r="O78" s="143">
        <f t="shared" si="32"/>
        <v>4.3456052558277998</v>
      </c>
      <c r="P78" s="52">
        <f t="shared" si="37"/>
        <v>0.32159540973260597</v>
      </c>
    </row>
    <row r="79" spans="1:16" ht="20.100000000000001" customHeight="1" x14ac:dyDescent="0.25">
      <c r="A79" s="38" t="s">
        <v>180</v>
      </c>
      <c r="B79" s="19">
        <v>7752.5400000000018</v>
      </c>
      <c r="C79" s="140">
        <v>7816.6200000000008</v>
      </c>
      <c r="D79" s="247">
        <f t="shared" si="33"/>
        <v>9.9532843197326429E-3</v>
      </c>
      <c r="E79" s="215">
        <f t="shared" si="34"/>
        <v>9.5798263095629287E-3</v>
      </c>
      <c r="F79" s="52">
        <f t="shared" si="29"/>
        <v>8.265678087439601E-3</v>
      </c>
      <c r="H79" s="19">
        <v>3075.8669999999993</v>
      </c>
      <c r="I79" s="140">
        <v>2370.3230000000008</v>
      </c>
      <c r="J79" s="214">
        <f t="shared" si="35"/>
        <v>1.6490137543879943E-2</v>
      </c>
      <c r="K79" s="215">
        <f t="shared" si="36"/>
        <v>1.2133147333472549E-2</v>
      </c>
      <c r="L79" s="52">
        <f t="shared" si="30"/>
        <v>-0.22938052913211093</v>
      </c>
      <c r="N79" s="40">
        <f t="shared" si="31"/>
        <v>3.9675603092663803</v>
      </c>
      <c r="O79" s="143">
        <f t="shared" si="32"/>
        <v>3.0324142660126761</v>
      </c>
      <c r="P79" s="52">
        <f t="shared" si="37"/>
        <v>-0.2356980033976136</v>
      </c>
    </row>
    <row r="80" spans="1:16" ht="20.100000000000001" customHeight="1" x14ac:dyDescent="0.25">
      <c r="A80" s="38" t="s">
        <v>177</v>
      </c>
      <c r="B80" s="19">
        <v>1174.3</v>
      </c>
      <c r="C80" s="140">
        <v>1170.5699999999997</v>
      </c>
      <c r="D80" s="247">
        <f t="shared" si="33"/>
        <v>1.5076532048415149E-3</v>
      </c>
      <c r="E80" s="215">
        <f t="shared" si="34"/>
        <v>1.4346171725355811E-3</v>
      </c>
      <c r="F80" s="52">
        <f t="shared" si="29"/>
        <v>-3.1763603849103684E-3</v>
      </c>
      <c r="H80" s="19">
        <v>2236.3559999999998</v>
      </c>
      <c r="I80" s="140">
        <v>2358.4180000000001</v>
      </c>
      <c r="J80" s="214">
        <f t="shared" si="35"/>
        <v>1.1989405925900301E-2</v>
      </c>
      <c r="K80" s="215">
        <f t="shared" si="36"/>
        <v>1.2072208331064437E-2</v>
      </c>
      <c r="L80" s="52">
        <f t="shared" si="30"/>
        <v>5.458075547900261E-2</v>
      </c>
      <c r="N80" s="40">
        <f t="shared" si="31"/>
        <v>19.044162479775185</v>
      </c>
      <c r="O80" s="143">
        <f t="shared" si="32"/>
        <v>20.147603304373089</v>
      </c>
      <c r="P80" s="52">
        <f t="shared" si="37"/>
        <v>5.7941157862402871E-2</v>
      </c>
    </row>
    <row r="81" spans="1:16" ht="20.100000000000001" customHeight="1" x14ac:dyDescent="0.25">
      <c r="A81" s="38" t="s">
        <v>196</v>
      </c>
      <c r="B81" s="19">
        <v>6753.65</v>
      </c>
      <c r="C81" s="140">
        <v>10918.439999999999</v>
      </c>
      <c r="D81" s="247">
        <f t="shared" si="33"/>
        <v>8.6708354482482302E-3</v>
      </c>
      <c r="E81" s="215">
        <f t="shared" si="34"/>
        <v>1.3381328345420941E-2</v>
      </c>
      <c r="F81" s="52">
        <f t="shared" ref="F81:F83" si="38">(C81-B81)/B81</f>
        <v>0.61667246599986658</v>
      </c>
      <c r="H81" s="19">
        <v>1410.6990000000001</v>
      </c>
      <c r="I81" s="140">
        <v>2192.0700000000002</v>
      </c>
      <c r="J81" s="214">
        <f t="shared" si="35"/>
        <v>7.5629474691246076E-3</v>
      </c>
      <c r="K81" s="215">
        <f t="shared" si="36"/>
        <v>1.1220710542523176E-2</v>
      </c>
      <c r="L81" s="52">
        <f t="shared" ref="L81:L87" si="39">(I81-H81)/H81</f>
        <v>0.55388924214166169</v>
      </c>
      <c r="N81" s="40">
        <f t="shared" si="31"/>
        <v>2.0887949479170524</v>
      </c>
      <c r="O81" s="143">
        <f t="shared" si="32"/>
        <v>2.0076769208788074</v>
      </c>
      <c r="P81" s="52">
        <f t="shared" ref="P81:P83" si="40">(O81-N81)/N81</f>
        <v>-3.8834844520825723E-2</v>
      </c>
    </row>
    <row r="82" spans="1:16" ht="20.100000000000001" customHeight="1" x14ac:dyDescent="0.25">
      <c r="A82" s="38" t="s">
        <v>198</v>
      </c>
      <c r="B82" s="19">
        <v>10678.09</v>
      </c>
      <c r="C82" s="140">
        <v>14767.62</v>
      </c>
      <c r="D82" s="247">
        <f t="shared" si="33"/>
        <v>1.3709321817326181E-2</v>
      </c>
      <c r="E82" s="215">
        <f t="shared" si="34"/>
        <v>1.8098773460348296E-2</v>
      </c>
      <c r="F82" s="52">
        <f t="shared" si="38"/>
        <v>0.38298328633678874</v>
      </c>
      <c r="H82" s="19">
        <v>1209.3150000000001</v>
      </c>
      <c r="I82" s="140">
        <v>1682.7530000000004</v>
      </c>
      <c r="J82" s="214">
        <f t="shared" si="35"/>
        <v>6.4833007031439198E-3</v>
      </c>
      <c r="K82" s="215">
        <f t="shared" si="36"/>
        <v>8.6136320133766275E-3</v>
      </c>
      <c r="L82" s="52">
        <f t="shared" si="39"/>
        <v>0.39149270454761603</v>
      </c>
      <c r="N82" s="40">
        <f t="shared" si="31"/>
        <v>1.1325199544113227</v>
      </c>
      <c r="O82" s="143">
        <f t="shared" si="32"/>
        <v>1.1394882858578432</v>
      </c>
      <c r="P82" s="52">
        <f t="shared" si="40"/>
        <v>6.1529436363376355E-3</v>
      </c>
    </row>
    <row r="83" spans="1:16" ht="20.100000000000001" customHeight="1" x14ac:dyDescent="0.25">
      <c r="A83" s="38" t="s">
        <v>200</v>
      </c>
      <c r="B83" s="19">
        <v>4498.7000000000007</v>
      </c>
      <c r="C83" s="140">
        <v>6637.84</v>
      </c>
      <c r="D83" s="247">
        <f t="shared" si="33"/>
        <v>5.7757638360048753E-3</v>
      </c>
      <c r="E83" s="215">
        <f t="shared" si="34"/>
        <v>8.1351471954206785E-3</v>
      </c>
      <c r="F83" s="52">
        <f t="shared" si="38"/>
        <v>0.47550181163447197</v>
      </c>
      <c r="H83" s="19">
        <v>931.83799999999974</v>
      </c>
      <c r="I83" s="140">
        <v>1524.808</v>
      </c>
      <c r="J83" s="214">
        <f t="shared" si="35"/>
        <v>4.9957091085583343E-3</v>
      </c>
      <c r="K83" s="215">
        <f t="shared" si="36"/>
        <v>7.8051472813020009E-3</v>
      </c>
      <c r="L83" s="52">
        <f t="shared" si="39"/>
        <v>0.63634451481909993</v>
      </c>
      <c r="N83" s="40">
        <f t="shared" si="31"/>
        <v>2.0713495009669449</v>
      </c>
      <c r="O83" s="143">
        <f t="shared" si="32"/>
        <v>2.29714485435021</v>
      </c>
      <c r="P83" s="52">
        <f t="shared" si="40"/>
        <v>0.10900881443612463</v>
      </c>
    </row>
    <row r="84" spans="1:16" ht="20.100000000000001" customHeight="1" x14ac:dyDescent="0.25">
      <c r="A84" s="38" t="s">
        <v>199</v>
      </c>
      <c r="B84" s="19">
        <v>4015.7500000000009</v>
      </c>
      <c r="C84" s="140">
        <v>5374.92</v>
      </c>
      <c r="D84" s="247">
        <f t="shared" si="33"/>
        <v>5.1557169014240954E-3</v>
      </c>
      <c r="E84" s="215">
        <f t="shared" si="34"/>
        <v>6.587348499453213E-3</v>
      </c>
      <c r="F84" s="52">
        <f t="shared" ref="F84:F87" si="41">(C84-B84)/B84</f>
        <v>0.33845981448048279</v>
      </c>
      <c r="H84" s="19">
        <v>1049.9300000000003</v>
      </c>
      <c r="I84" s="140">
        <v>1361.9550000000002</v>
      </c>
      <c r="J84" s="214">
        <f t="shared" si="35"/>
        <v>5.6288162366727422E-3</v>
      </c>
      <c r="K84" s="215">
        <f t="shared" si="36"/>
        <v>6.9715396072854204E-3</v>
      </c>
      <c r="L84" s="52">
        <f t="shared" ref="L84:L85" si="42">(I84-H84)/H84</f>
        <v>0.29718647909860635</v>
      </c>
      <c r="N84" s="40">
        <f t="shared" si="31"/>
        <v>2.6145302869949578</v>
      </c>
      <c r="O84" s="143">
        <f t="shared" si="32"/>
        <v>2.5339074814136771</v>
      </c>
      <c r="P84" s="52">
        <f t="shared" ref="P84:P86" si="43">(O84-N84)/N84</f>
        <v>-3.0836439716269481E-2</v>
      </c>
    </row>
    <row r="85" spans="1:16" ht="20.100000000000001" customHeight="1" x14ac:dyDescent="0.25">
      <c r="A85" s="38" t="s">
        <v>203</v>
      </c>
      <c r="B85" s="19">
        <v>3775.0599999999986</v>
      </c>
      <c r="C85" s="140">
        <v>4923.1000000000013</v>
      </c>
      <c r="D85" s="247">
        <f t="shared" si="33"/>
        <v>4.8467012752014035E-3</v>
      </c>
      <c r="E85" s="215">
        <f t="shared" si="34"/>
        <v>6.0336108067949147E-3</v>
      </c>
      <c r="F85" s="52">
        <f t="shared" si="41"/>
        <v>0.30411172272758663</v>
      </c>
      <c r="H85" s="19">
        <v>903.54899999999998</v>
      </c>
      <c r="I85" s="140">
        <v>1353.5549999999998</v>
      </c>
      <c r="J85" s="214">
        <f t="shared" si="35"/>
        <v>4.8440479668448548E-3</v>
      </c>
      <c r="K85" s="215">
        <f t="shared" si="36"/>
        <v>6.9285419071402621E-3</v>
      </c>
      <c r="L85" s="52">
        <f t="shared" si="42"/>
        <v>0.4980427182145073</v>
      </c>
      <c r="N85" s="40">
        <f t="shared" si="31"/>
        <v>2.3934692428729618</v>
      </c>
      <c r="O85" s="143">
        <f t="shared" si="32"/>
        <v>2.7493957059576273</v>
      </c>
      <c r="P85" s="52">
        <f t="shared" si="43"/>
        <v>0.14870734777332462</v>
      </c>
    </row>
    <row r="86" spans="1:16" ht="20.100000000000001" customHeight="1" x14ac:dyDescent="0.25">
      <c r="A86" s="38" t="s">
        <v>202</v>
      </c>
      <c r="B86" s="19">
        <v>3344.7699999999986</v>
      </c>
      <c r="C86" s="140">
        <v>4182.9600000000009</v>
      </c>
      <c r="D86" s="247">
        <f t="shared" si="33"/>
        <v>4.2942631439647043E-3</v>
      </c>
      <c r="E86" s="215">
        <f t="shared" si="34"/>
        <v>5.1265163535964848E-3</v>
      </c>
      <c r="F86" s="52">
        <f t="shared" si="41"/>
        <v>0.25059720100335831</v>
      </c>
      <c r="H86" s="19">
        <v>1143.4190000000003</v>
      </c>
      <c r="I86" s="140">
        <v>1342.8020000000006</v>
      </c>
      <c r="J86" s="214">
        <f t="shared" si="35"/>
        <v>6.1300233658625912E-3</v>
      </c>
      <c r="K86" s="215">
        <f t="shared" si="36"/>
        <v>6.8734997321806381E-3</v>
      </c>
      <c r="L86" s="52">
        <f t="shared" si="39"/>
        <v>0.17437439818649175</v>
      </c>
      <c r="N86" s="40">
        <f t="shared" si="31"/>
        <v>3.4185280303279471</v>
      </c>
      <c r="O86" s="143">
        <f t="shared" si="32"/>
        <v>3.210171744410657</v>
      </c>
      <c r="P86" s="52">
        <f t="shared" si="43"/>
        <v>-6.0949123151493353E-2</v>
      </c>
    </row>
    <row r="87" spans="1:16" ht="20.100000000000001" customHeight="1" x14ac:dyDescent="0.25">
      <c r="A87" s="38" t="s">
        <v>204</v>
      </c>
      <c r="B87" s="19">
        <v>22995.720000000012</v>
      </c>
      <c r="C87" s="140">
        <v>19686.87</v>
      </c>
      <c r="D87" s="247">
        <f t="shared" si="33"/>
        <v>2.952360636603776E-2</v>
      </c>
      <c r="E87" s="215">
        <f t="shared" si="34"/>
        <v>2.412766581705969E-2</v>
      </c>
      <c r="F87" s="52">
        <f t="shared" si="41"/>
        <v>-0.14388981949684598</v>
      </c>
      <c r="H87" s="19">
        <v>1175.867</v>
      </c>
      <c r="I87" s="140">
        <v>1161.2759999999996</v>
      </c>
      <c r="J87" s="214">
        <f t="shared" si="35"/>
        <v>6.3039814671146319E-3</v>
      </c>
      <c r="K87" s="215">
        <f t="shared" si="36"/>
        <v>5.9443091944961328E-3</v>
      </c>
      <c r="L87" s="52">
        <f t="shared" si="39"/>
        <v>-1.2408716291893853E-2</v>
      </c>
      <c r="N87" s="40">
        <f t="shared" ref="N87" si="44">(H87/B87)*10</f>
        <v>0.5113416757553142</v>
      </c>
      <c r="O87" s="143">
        <f t="shared" ref="O87" si="45">(I87/C87)*10</f>
        <v>0.58987335213774439</v>
      </c>
      <c r="P87" s="52">
        <f t="shared" ref="P87" si="46">(O87-N87)/N87</f>
        <v>0.15357965154400782</v>
      </c>
    </row>
    <row r="88" spans="1:16" ht="20.100000000000001" customHeight="1" x14ac:dyDescent="0.25">
      <c r="A88" s="38" t="s">
        <v>205</v>
      </c>
      <c r="B88" s="19">
        <v>5841.1300000000019</v>
      </c>
      <c r="C88" s="140">
        <v>4968.4900000000007</v>
      </c>
      <c r="D88" s="247">
        <f t="shared" si="33"/>
        <v>7.4992747716903022E-3</v>
      </c>
      <c r="E88" s="215">
        <f t="shared" si="34"/>
        <v>6.0892394949223988E-3</v>
      </c>
      <c r="F88" s="52">
        <f t="shared" ref="F88:F94" si="47">(C88-B88)/B88</f>
        <v>-0.14939575047978745</v>
      </c>
      <c r="H88" s="19">
        <v>1458.2270000000005</v>
      </c>
      <c r="I88" s="140">
        <v>1110.3729999999998</v>
      </c>
      <c r="J88" s="214">
        <f t="shared" si="35"/>
        <v>7.817751482817506E-3</v>
      </c>
      <c r="K88" s="215">
        <f t="shared" si="36"/>
        <v>5.6837482503903081E-3</v>
      </c>
      <c r="L88" s="52">
        <f t="shared" ref="L88:L94" si="48">(I88-H88)/H88</f>
        <v>-0.23854585054316002</v>
      </c>
      <c r="N88" s="40">
        <f t="shared" si="31"/>
        <v>2.4964809891236799</v>
      </c>
      <c r="O88" s="143">
        <f t="shared" si="32"/>
        <v>2.2348298980173045</v>
      </c>
      <c r="P88" s="52">
        <f t="shared" ref="P88:P93" si="49">(O88-N88)/N88</f>
        <v>-0.1048079645894763</v>
      </c>
    </row>
    <row r="89" spans="1:16" ht="20.100000000000001" customHeight="1" x14ac:dyDescent="0.25">
      <c r="A89" s="38" t="s">
        <v>206</v>
      </c>
      <c r="B89" s="19">
        <v>2512.1400000000003</v>
      </c>
      <c r="C89" s="140">
        <v>3856.4300000000007</v>
      </c>
      <c r="D89" s="247">
        <f t="shared" si="33"/>
        <v>3.2252711589973297E-3</v>
      </c>
      <c r="E89" s="215">
        <f t="shared" si="34"/>
        <v>4.7263305079417667E-3</v>
      </c>
      <c r="F89" s="52">
        <f t="shared" si="47"/>
        <v>0.53511746956777895</v>
      </c>
      <c r="H89" s="19">
        <v>517.7360000000001</v>
      </c>
      <c r="I89" s="140">
        <v>824.14400000000001</v>
      </c>
      <c r="J89" s="214">
        <f t="shared" si="35"/>
        <v>2.7756524750316676E-3</v>
      </c>
      <c r="K89" s="215">
        <f t="shared" si="36"/>
        <v>4.218606736717906E-3</v>
      </c>
      <c r="L89" s="52">
        <f t="shared" si="48"/>
        <v>0.59182285952686275</v>
      </c>
      <c r="N89" s="40">
        <f t="shared" si="31"/>
        <v>2.0609360943259531</v>
      </c>
      <c r="O89" s="143">
        <f t="shared" si="32"/>
        <v>2.1370645908262302</v>
      </c>
      <c r="P89" s="52">
        <f t="shared" si="49"/>
        <v>3.6938795293007649E-2</v>
      </c>
    </row>
    <row r="90" spans="1:16" ht="20.100000000000001" customHeight="1" x14ac:dyDescent="0.25">
      <c r="A90" s="38" t="s">
        <v>207</v>
      </c>
      <c r="B90" s="19">
        <v>1129.0999999999997</v>
      </c>
      <c r="C90" s="140">
        <v>2211.4299999999998</v>
      </c>
      <c r="D90" s="247">
        <f t="shared" si="33"/>
        <v>1.4496221013255166E-3</v>
      </c>
      <c r="E90" s="215">
        <f t="shared" si="34"/>
        <v>2.7102654722574136E-3</v>
      </c>
      <c r="F90" s="52">
        <f t="shared" si="47"/>
        <v>0.95857762819945125</v>
      </c>
      <c r="H90" s="19">
        <v>387.10600000000005</v>
      </c>
      <c r="I90" s="140">
        <v>819.73</v>
      </c>
      <c r="J90" s="214">
        <f t="shared" si="35"/>
        <v>2.0753274390801655E-3</v>
      </c>
      <c r="K90" s="215">
        <f t="shared" si="36"/>
        <v>4.196012469046391E-3</v>
      </c>
      <c r="L90" s="52">
        <f t="shared" si="48"/>
        <v>1.117585364215486</v>
      </c>
      <c r="N90" s="40">
        <f t="shared" si="31"/>
        <v>3.4284474360109836</v>
      </c>
      <c r="O90" s="143">
        <f t="shared" si="32"/>
        <v>3.706787011119502</v>
      </c>
      <c r="P90" s="52">
        <f t="shared" si="49"/>
        <v>8.1185312099277221E-2</v>
      </c>
    </row>
    <row r="91" spans="1:16" ht="20.100000000000001" customHeight="1" x14ac:dyDescent="0.25">
      <c r="A91" s="38" t="s">
        <v>201</v>
      </c>
      <c r="B91" s="19">
        <v>644.9200000000003</v>
      </c>
      <c r="C91" s="140">
        <v>1507.4800000000007</v>
      </c>
      <c r="D91" s="247">
        <f t="shared" si="33"/>
        <v>8.2799600175967835E-4</v>
      </c>
      <c r="E91" s="215">
        <f t="shared" si="34"/>
        <v>1.8475244498440413E-3</v>
      </c>
      <c r="F91" s="52">
        <f t="shared" si="47"/>
        <v>1.3374682131117037</v>
      </c>
      <c r="H91" s="19">
        <v>245.11400000000003</v>
      </c>
      <c r="I91" s="140">
        <v>620.7589999999999</v>
      </c>
      <c r="J91" s="214">
        <f t="shared" si="35"/>
        <v>1.3140891897896073E-3</v>
      </c>
      <c r="K91" s="215">
        <f t="shared" si="36"/>
        <v>3.1775249219532873E-3</v>
      </c>
      <c r="L91" s="52">
        <f t="shared" si="48"/>
        <v>1.5325318015290836</v>
      </c>
      <c r="N91" s="40">
        <f t="shared" si="31"/>
        <v>3.8006884574830972</v>
      </c>
      <c r="O91" s="143">
        <f t="shared" si="32"/>
        <v>4.1178589434022319</v>
      </c>
      <c r="P91" s="52">
        <f t="shared" si="49"/>
        <v>8.3450798313832911E-2</v>
      </c>
    </row>
    <row r="92" spans="1:16" ht="20.100000000000001" customHeight="1" x14ac:dyDescent="0.25">
      <c r="A92" s="38" t="s">
        <v>209</v>
      </c>
      <c r="B92" s="19">
        <v>2404.0700000000006</v>
      </c>
      <c r="C92" s="140">
        <v>1561.4</v>
      </c>
      <c r="D92" s="247">
        <f t="shared" si="33"/>
        <v>3.0865228988872879E-3</v>
      </c>
      <c r="E92" s="215">
        <f t="shared" si="34"/>
        <v>1.9136072624422777E-3</v>
      </c>
      <c r="F92" s="52">
        <f t="shared" si="47"/>
        <v>-0.35051807975641319</v>
      </c>
      <c r="H92" s="19">
        <v>726.8330000000002</v>
      </c>
      <c r="I92" s="140">
        <v>493.83899999999994</v>
      </c>
      <c r="J92" s="214">
        <f t="shared" si="35"/>
        <v>3.8966496735492453E-3</v>
      </c>
      <c r="K92" s="215">
        <f t="shared" si="36"/>
        <v>2.52785014785527E-3</v>
      </c>
      <c r="L92" s="52">
        <f t="shared" si="48"/>
        <v>-0.32056056893399199</v>
      </c>
      <c r="N92" s="40">
        <f t="shared" si="31"/>
        <v>3.023343746230351</v>
      </c>
      <c r="O92" s="143">
        <f t="shared" si="32"/>
        <v>3.1627962085308052</v>
      </c>
      <c r="P92" s="52">
        <f t="shared" si="49"/>
        <v>4.6125242117880327E-2</v>
      </c>
    </row>
    <row r="93" spans="1:16" ht="20.100000000000001" customHeight="1" x14ac:dyDescent="0.25">
      <c r="A93" s="38" t="s">
        <v>214</v>
      </c>
      <c r="B93" s="19">
        <v>2711.95</v>
      </c>
      <c r="C93" s="140">
        <v>1831.19</v>
      </c>
      <c r="D93" s="247">
        <f t="shared" si="33"/>
        <v>3.4818020172613018E-3</v>
      </c>
      <c r="E93" s="215">
        <f t="shared" si="34"/>
        <v>2.244254184009014E-3</v>
      </c>
      <c r="F93" s="52">
        <f t="shared" si="47"/>
        <v>-0.32476999944689239</v>
      </c>
      <c r="H93" s="19">
        <v>608.43599999999992</v>
      </c>
      <c r="I93" s="140">
        <v>484.78399999999999</v>
      </c>
      <c r="J93" s="214">
        <f t="shared" si="35"/>
        <v>3.2619073993277793E-3</v>
      </c>
      <c r="K93" s="215">
        <f t="shared" si="36"/>
        <v>2.4814996508535562E-3</v>
      </c>
      <c r="L93" s="52">
        <f t="shared" si="48"/>
        <v>-0.20322926322571305</v>
      </c>
      <c r="N93" s="40">
        <f t="shared" si="31"/>
        <v>2.2435369383653829</v>
      </c>
      <c r="O93" s="143">
        <f t="shared" si="32"/>
        <v>2.6473713814514062</v>
      </c>
      <c r="P93" s="52">
        <f t="shared" si="49"/>
        <v>0.17999901681148728</v>
      </c>
    </row>
    <row r="94" spans="1:16" ht="20.100000000000001" customHeight="1" x14ac:dyDescent="0.25">
      <c r="A94" s="38" t="s">
        <v>197</v>
      </c>
      <c r="B94" s="19">
        <v>1750.9900000000002</v>
      </c>
      <c r="C94" s="140">
        <v>1121.8100000000002</v>
      </c>
      <c r="D94" s="247">
        <f t="shared" si="33"/>
        <v>2.2480504855194113E-3</v>
      </c>
      <c r="E94" s="215">
        <f t="shared" si="34"/>
        <v>1.374858308620707E-3</v>
      </c>
      <c r="F94" s="52">
        <f t="shared" si="47"/>
        <v>-0.35932815150286407</v>
      </c>
      <c r="H94" s="19">
        <v>605.15800000000002</v>
      </c>
      <c r="I94" s="140">
        <v>459.95300000000009</v>
      </c>
      <c r="J94" s="214">
        <f t="shared" si="35"/>
        <v>3.244333599527971E-3</v>
      </c>
      <c r="K94" s="215">
        <f t="shared" si="36"/>
        <v>2.3543953779601758E-3</v>
      </c>
      <c r="L94" s="52">
        <f t="shared" si="48"/>
        <v>-0.23994560098354467</v>
      </c>
      <c r="N94" s="40">
        <f t="shared" ref="N94" si="50">(H94/B94)*10</f>
        <v>3.4560905544863187</v>
      </c>
      <c r="O94" s="143">
        <f t="shared" ref="O94" si="51">(I94/C94)*10</f>
        <v>4.1000971644039543</v>
      </c>
      <c r="P94" s="52">
        <f t="shared" ref="P94" si="52">(O94-N94)/N94</f>
        <v>0.1863396226935248</v>
      </c>
    </row>
    <row r="95" spans="1:16" ht="20.100000000000001" customHeight="1" thickBot="1" x14ac:dyDescent="0.3">
      <c r="A95" s="8" t="s">
        <v>17</v>
      </c>
      <c r="B95" s="19">
        <f>B96-SUM(B68:B94)</f>
        <v>30712.419999999925</v>
      </c>
      <c r="C95" s="140">
        <f>C96-SUM(C68:C94)</f>
        <v>24681.319999999949</v>
      </c>
      <c r="D95" s="247">
        <f t="shared" si="33"/>
        <v>3.9430876642628399E-2</v>
      </c>
      <c r="E95" s="215">
        <f t="shared" si="34"/>
        <v>3.024872114683088E-2</v>
      </c>
      <c r="F95" s="52">
        <f>(C95-B95)/B95</f>
        <v>-0.19637332388655768</v>
      </c>
      <c r="H95" s="19">
        <f>H96-SUM(H68:H94)</f>
        <v>7211.4420000000391</v>
      </c>
      <c r="I95" s="140">
        <f>I96-SUM(I68:I94)</f>
        <v>6231.3190000000177</v>
      </c>
      <c r="J95" s="214">
        <f t="shared" si="35"/>
        <v>3.8661512500284746E-2</v>
      </c>
      <c r="K95" s="215">
        <f t="shared" si="36"/>
        <v>3.1896712603669213E-2</v>
      </c>
      <c r="L95" s="52">
        <f>(I95-H95)/H95</f>
        <v>-0.13591220729502035</v>
      </c>
      <c r="N95" s="40">
        <f t="shared" si="31"/>
        <v>2.3480539794650035</v>
      </c>
      <c r="O95" s="143">
        <f t="shared" si="32"/>
        <v>2.5247105908436138</v>
      </c>
      <c r="P95" s="52">
        <f>(O95-N95)/N95</f>
        <v>7.5235328030602164E-2</v>
      </c>
    </row>
    <row r="96" spans="1:16" ht="26.25" customHeight="1" thickBot="1" x14ac:dyDescent="0.3">
      <c r="A96" s="12" t="s">
        <v>18</v>
      </c>
      <c r="B96" s="17">
        <v>778892.64999999967</v>
      </c>
      <c r="C96" s="145">
        <v>815945.89999999979</v>
      </c>
      <c r="D96" s="243">
        <f>SUM(D68:D95)</f>
        <v>1</v>
      </c>
      <c r="E96" s="244">
        <f>SUM(E68:E95)</f>
        <v>0.99999999999999989</v>
      </c>
      <c r="F96" s="57">
        <f>(C96-B96)/B96</f>
        <v>4.757170323792391E-2</v>
      </c>
      <c r="G96" s="1"/>
      <c r="H96" s="17">
        <v>186527.67400000003</v>
      </c>
      <c r="I96" s="145">
        <v>195359.28599999999</v>
      </c>
      <c r="J96" s="255">
        <f t="shared" si="35"/>
        <v>1</v>
      </c>
      <c r="K96" s="244">
        <f t="shared" si="36"/>
        <v>1</v>
      </c>
      <c r="L96" s="57">
        <f>(I96-H96)/H96</f>
        <v>4.7347462232333222E-2</v>
      </c>
      <c r="M96" s="1"/>
      <c r="N96" s="37">
        <f t="shared" si="31"/>
        <v>2.3947802563036138</v>
      </c>
      <c r="O96" s="150">
        <f t="shared" si="32"/>
        <v>2.3942676346556806</v>
      </c>
      <c r="P96" s="57">
        <f>(O96-N96)/N96</f>
        <v>-2.1405790639197881E-4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39" t="s">
        <v>16</v>
      </c>
      <c r="B4" s="315"/>
      <c r="C4" s="315"/>
      <c r="D4" s="315"/>
      <c r="E4" s="358" t="s">
        <v>1</v>
      </c>
      <c r="F4" s="356"/>
      <c r="G4" s="351" t="s">
        <v>104</v>
      </c>
      <c r="H4" s="351"/>
      <c r="I4" s="130" t="s">
        <v>0</v>
      </c>
      <c r="K4" s="352" t="s">
        <v>19</v>
      </c>
      <c r="L4" s="356"/>
      <c r="M4" s="351" t="s">
        <v>104</v>
      </c>
      <c r="N4" s="351"/>
      <c r="O4" s="130" t="s">
        <v>0</v>
      </c>
      <c r="Q4" s="350" t="s">
        <v>22</v>
      </c>
      <c r="R4" s="351"/>
      <c r="S4" s="130" t="s">
        <v>0</v>
      </c>
    </row>
    <row r="5" spans="1:19" x14ac:dyDescent="0.25">
      <c r="A5" s="357"/>
      <c r="B5" s="316"/>
      <c r="C5" s="316"/>
      <c r="D5" s="316"/>
      <c r="E5" s="359" t="s">
        <v>155</v>
      </c>
      <c r="F5" s="349"/>
      <c r="G5" s="353" t="str">
        <f>E5</f>
        <v>jan-jun</v>
      </c>
      <c r="H5" s="353"/>
      <c r="I5" s="131" t="s">
        <v>150</v>
      </c>
      <c r="K5" s="348" t="str">
        <f>E5</f>
        <v>jan-jun</v>
      </c>
      <c r="L5" s="349"/>
      <c r="M5" s="360" t="str">
        <f>E5</f>
        <v>jan-jun</v>
      </c>
      <c r="N5" s="355"/>
      <c r="O5" s="131" t="str">
        <f>I5</f>
        <v>2024/2023</v>
      </c>
      <c r="Q5" s="348" t="str">
        <f>E5</f>
        <v>jan-jun</v>
      </c>
      <c r="R5" s="349"/>
      <c r="S5" s="131" t="str">
        <f>O5</f>
        <v>2024/2023</v>
      </c>
    </row>
    <row r="6" spans="1:19" ht="15.75" thickBot="1" x14ac:dyDescent="0.3">
      <c r="A6" s="340"/>
      <c r="B6" s="363"/>
      <c r="C6" s="363"/>
      <c r="D6" s="363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307446.0999999998</v>
      </c>
      <c r="F7" s="145">
        <v>315013.28000000026</v>
      </c>
      <c r="G7" s="243">
        <f>E7/E15</f>
        <v>0.41767357229971674</v>
      </c>
      <c r="H7" s="244">
        <f>F7/F15</f>
        <v>0.39959226563043271</v>
      </c>
      <c r="I7" s="164">
        <f t="shared" ref="I7:I18" si="0">(F7-E7)/E7</f>
        <v>2.4613029731066563E-2</v>
      </c>
      <c r="J7" s="1"/>
      <c r="K7" s="17">
        <v>78209.596000000034</v>
      </c>
      <c r="L7" s="145">
        <v>78711.216999999961</v>
      </c>
      <c r="M7" s="243">
        <f>K7/K15</f>
        <v>0.35816663859235093</v>
      </c>
      <c r="N7" s="244">
        <f>L7/L15</f>
        <v>0.34504554522008141</v>
      </c>
      <c r="O7" s="164">
        <f t="shared" ref="O7:O18" si="1">(L7-K7)/K7</f>
        <v>6.4138037485825423E-3</v>
      </c>
      <c r="P7" s="1"/>
      <c r="Q7" s="187">
        <f t="shared" ref="Q7:R18" si="2">(K7/E7)*10</f>
        <v>2.5438473930877672</v>
      </c>
      <c r="R7" s="188">
        <f t="shared" si="2"/>
        <v>2.4986634531725107</v>
      </c>
      <c r="S7" s="55">
        <f>(R7-Q7)/Q7</f>
        <v>-1.7762048162964453E-2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255620.66999999984</v>
      </c>
      <c r="F8" s="181">
        <v>269172.83000000025</v>
      </c>
      <c r="G8" s="245">
        <f>E8/E7</f>
        <v>0.83143246897586276</v>
      </c>
      <c r="H8" s="246">
        <f>F8/F7</f>
        <v>0.85448089680536654</v>
      </c>
      <c r="I8" s="206">
        <f t="shared" si="0"/>
        <v>5.3016682884057927E-2</v>
      </c>
      <c r="K8" s="180">
        <v>69404.521000000037</v>
      </c>
      <c r="L8" s="181">
        <v>70459.391999999963</v>
      </c>
      <c r="M8" s="250">
        <f>K8/K7</f>
        <v>0.88741694817091255</v>
      </c>
      <c r="N8" s="246">
        <f>L8/L7</f>
        <v>0.89516329038591791</v>
      </c>
      <c r="O8" s="207">
        <f t="shared" si="1"/>
        <v>1.5198880199748455E-2</v>
      </c>
      <c r="Q8" s="189">
        <f t="shared" si="2"/>
        <v>2.7151372774353528</v>
      </c>
      <c r="R8" s="190">
        <f t="shared" si="2"/>
        <v>2.6176264521199966</v>
      </c>
      <c r="S8" s="182">
        <f t="shared" ref="S8:S18" si="3">(R8-Q8)/Q8</f>
        <v>-3.5913773541300431E-2</v>
      </c>
    </row>
    <row r="9" spans="1:19" ht="24" customHeight="1" x14ac:dyDescent="0.25">
      <c r="A9" s="8"/>
      <c r="B9" t="s">
        <v>37</v>
      </c>
      <c r="E9" s="19">
        <v>44611.37999999999</v>
      </c>
      <c r="F9" s="140">
        <v>43028.299999999988</v>
      </c>
      <c r="G9" s="247">
        <f>E9/E7</f>
        <v>0.14510309286733519</v>
      </c>
      <c r="H9" s="215">
        <f>F9/F7</f>
        <v>0.136592019231697</v>
      </c>
      <c r="I9" s="182">
        <f t="shared" si="0"/>
        <v>-3.5486012761766217E-2</v>
      </c>
      <c r="K9" s="19">
        <v>7738.6829999999973</v>
      </c>
      <c r="L9" s="140">
        <v>7664.1060000000016</v>
      </c>
      <c r="M9" s="247">
        <f>K9/K7</f>
        <v>9.8947998657351377E-2</v>
      </c>
      <c r="N9" s="215">
        <f>L9/L7</f>
        <v>9.7369933944738848E-2</v>
      </c>
      <c r="O9" s="182">
        <f t="shared" si="1"/>
        <v>-9.6369110868084022E-3</v>
      </c>
      <c r="Q9" s="189">
        <f t="shared" si="2"/>
        <v>1.7346880997628855</v>
      </c>
      <c r="R9" s="190">
        <f t="shared" si="2"/>
        <v>1.7811779689181315</v>
      </c>
      <c r="S9" s="182">
        <f t="shared" si="3"/>
        <v>2.6800131482772434E-2</v>
      </c>
    </row>
    <row r="10" spans="1:19" ht="24" customHeight="1" thickBot="1" x14ac:dyDescent="0.3">
      <c r="A10" s="8"/>
      <c r="B10" t="s">
        <v>36</v>
      </c>
      <c r="E10" s="19">
        <v>7214.0500000000011</v>
      </c>
      <c r="F10" s="140">
        <v>2812.1500000000005</v>
      </c>
      <c r="G10" s="247">
        <f>E10/E7</f>
        <v>2.3464438156802138E-2</v>
      </c>
      <c r="H10" s="215">
        <f>F10/F7</f>
        <v>8.9270839629364135E-3</v>
      </c>
      <c r="I10" s="186">
        <f t="shared" si="0"/>
        <v>-0.6101842931501722</v>
      </c>
      <c r="K10" s="19">
        <v>1066.3920000000001</v>
      </c>
      <c r="L10" s="140">
        <v>587.71900000000005</v>
      </c>
      <c r="M10" s="247">
        <f>K10/K7</f>
        <v>1.3635053171736107E-2</v>
      </c>
      <c r="N10" s="215">
        <f>L10/L7</f>
        <v>7.4667756693432953E-3</v>
      </c>
      <c r="O10" s="209">
        <f t="shared" si="1"/>
        <v>-0.44887152191689356</v>
      </c>
      <c r="Q10" s="189">
        <f t="shared" si="2"/>
        <v>1.4782154268406789</v>
      </c>
      <c r="R10" s="190">
        <f t="shared" si="2"/>
        <v>2.0899276354390768</v>
      </c>
      <c r="S10" s="182">
        <f t="shared" si="3"/>
        <v>0.41381803862362743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428645.71999999962</v>
      </c>
      <c r="F11" s="145">
        <v>473323.50000000052</v>
      </c>
      <c r="G11" s="243">
        <f>E11/E15</f>
        <v>0.58232642770028331</v>
      </c>
      <c r="H11" s="244">
        <f>F11/F15</f>
        <v>0.6004077343695674</v>
      </c>
      <c r="I11" s="164">
        <f t="shared" si="0"/>
        <v>0.10423008539546584</v>
      </c>
      <c r="J11" s="1"/>
      <c r="K11" s="17">
        <v>140151.32200000013</v>
      </c>
      <c r="L11" s="145">
        <v>149407.1230000002</v>
      </c>
      <c r="M11" s="243">
        <f>K11/K15</f>
        <v>0.64183336140764913</v>
      </c>
      <c r="N11" s="244">
        <f>L11/L15</f>
        <v>0.65495445477991854</v>
      </c>
      <c r="O11" s="164">
        <f t="shared" si="1"/>
        <v>6.6041481934790855E-2</v>
      </c>
      <c r="Q11" s="191">
        <f t="shared" si="2"/>
        <v>3.2696307337444135</v>
      </c>
      <c r="R11" s="192">
        <f t="shared" si="2"/>
        <v>3.1565540903842724</v>
      </c>
      <c r="S11" s="57">
        <f t="shared" si="3"/>
        <v>-3.4583918664920492E-2</v>
      </c>
    </row>
    <row r="12" spans="1:19" s="3" customFormat="1" ht="24" customHeight="1" x14ac:dyDescent="0.25">
      <c r="A12" s="46"/>
      <c r="B12" s="3" t="s">
        <v>33</v>
      </c>
      <c r="E12" s="31">
        <v>399940.29999999964</v>
      </c>
      <c r="F12" s="141">
        <v>445537.0400000005</v>
      </c>
      <c r="G12" s="247">
        <f>E12/E11</f>
        <v>0.93303229529505161</v>
      </c>
      <c r="H12" s="215">
        <f>F12/F11</f>
        <v>0.94129499169172881</v>
      </c>
      <c r="I12" s="206">
        <f t="shared" si="0"/>
        <v>0.11400886582322638</v>
      </c>
      <c r="K12" s="31">
        <v>135336.40700000012</v>
      </c>
      <c r="L12" s="141">
        <v>144556.15500000017</v>
      </c>
      <c r="M12" s="247">
        <f>K12/K11</f>
        <v>0.9656448834638891</v>
      </c>
      <c r="N12" s="215">
        <f>L12/L11</f>
        <v>0.96753188266666501</v>
      </c>
      <c r="O12" s="206">
        <f t="shared" si="1"/>
        <v>6.8124669513356023E-2</v>
      </c>
      <c r="Q12" s="189">
        <f t="shared" si="2"/>
        <v>3.3839152243472399</v>
      </c>
      <c r="R12" s="190">
        <f t="shared" si="2"/>
        <v>3.2445373116452902</v>
      </c>
      <c r="S12" s="182">
        <f t="shared" si="3"/>
        <v>-4.1188358295481758E-2</v>
      </c>
    </row>
    <row r="13" spans="1:19" ht="24" customHeight="1" x14ac:dyDescent="0.25">
      <c r="A13" s="8"/>
      <c r="B13" s="3" t="s">
        <v>37</v>
      </c>
      <c r="D13" s="3"/>
      <c r="E13" s="19">
        <v>25717.099999999995</v>
      </c>
      <c r="F13" s="140">
        <v>27096.190000000002</v>
      </c>
      <c r="G13" s="247">
        <f>E13/E11</f>
        <v>5.9996166531185752E-2</v>
      </c>
      <c r="H13" s="215">
        <f>F13/F11</f>
        <v>5.7246661110213148E-2</v>
      </c>
      <c r="I13" s="182">
        <f t="shared" si="0"/>
        <v>5.3625408774706625E-2</v>
      </c>
      <c r="K13" s="19">
        <v>4520.6619999999994</v>
      </c>
      <c r="L13" s="140">
        <v>4750.822000000001</v>
      </c>
      <c r="M13" s="247">
        <f>K13/K11</f>
        <v>3.2255578723688352E-2</v>
      </c>
      <c r="N13" s="215">
        <f>L13/L11</f>
        <v>3.1797828005830718E-2</v>
      </c>
      <c r="O13" s="182">
        <f t="shared" si="1"/>
        <v>5.0912897270355917E-2</v>
      </c>
      <c r="Q13" s="189">
        <f t="shared" si="2"/>
        <v>1.7578428360896059</v>
      </c>
      <c r="R13" s="190">
        <f t="shared" si="2"/>
        <v>1.7533173483061644</v>
      </c>
      <c r="S13" s="182">
        <f t="shared" si="3"/>
        <v>-2.5744552872022752E-3</v>
      </c>
    </row>
    <row r="14" spans="1:19" ht="24" customHeight="1" thickBot="1" x14ac:dyDescent="0.3">
      <c r="A14" s="8"/>
      <c r="B14" t="s">
        <v>36</v>
      </c>
      <c r="E14" s="19">
        <v>2988.3199999999997</v>
      </c>
      <c r="F14" s="140">
        <v>690.27</v>
      </c>
      <c r="G14" s="247">
        <f>E14/E11</f>
        <v>6.971538173762711E-3</v>
      </c>
      <c r="H14" s="215">
        <f>F14/F11</f>
        <v>1.4583471980579863E-3</v>
      </c>
      <c r="I14" s="186">
        <f t="shared" si="0"/>
        <v>-0.76901068158697861</v>
      </c>
      <c r="K14" s="19">
        <v>294.25299999999999</v>
      </c>
      <c r="L14" s="140">
        <v>100.146</v>
      </c>
      <c r="M14" s="247">
        <f>K14/K11</f>
        <v>2.0995378124224881E-3</v>
      </c>
      <c r="N14" s="215">
        <f>L14/L11</f>
        <v>6.7028932750415034E-4</v>
      </c>
      <c r="O14" s="209">
        <f t="shared" si="1"/>
        <v>-0.65966022436474725</v>
      </c>
      <c r="Q14" s="189">
        <f t="shared" si="2"/>
        <v>0.98467700915564604</v>
      </c>
      <c r="R14" s="190">
        <f t="shared" si="2"/>
        <v>1.4508235907688296</v>
      </c>
      <c r="S14" s="182">
        <f t="shared" si="3"/>
        <v>0.47340049303365084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736091.81999999937</v>
      </c>
      <c r="F15" s="145">
        <v>788336.78000000073</v>
      </c>
      <c r="G15" s="243">
        <f>G7+G11</f>
        <v>1</v>
      </c>
      <c r="H15" s="244">
        <f>H7+H11</f>
        <v>1</v>
      </c>
      <c r="I15" s="164">
        <f t="shared" si="0"/>
        <v>7.0976145340130803E-2</v>
      </c>
      <c r="J15" s="1"/>
      <c r="K15" s="17">
        <v>218360.91800000015</v>
      </c>
      <c r="L15" s="145">
        <v>228118.34000000017</v>
      </c>
      <c r="M15" s="243">
        <f>M7+M11</f>
        <v>1</v>
      </c>
      <c r="N15" s="244">
        <f>N7+N11</f>
        <v>1</v>
      </c>
      <c r="O15" s="164">
        <f t="shared" si="1"/>
        <v>4.4684836871770314E-2</v>
      </c>
      <c r="Q15" s="191">
        <f t="shared" si="2"/>
        <v>2.9664902131367299</v>
      </c>
      <c r="R15" s="192">
        <f t="shared" si="2"/>
        <v>2.8936660801237761</v>
      </c>
      <c r="S15" s="57">
        <f t="shared" si="3"/>
        <v>-2.4548920704494902E-2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655560.96999999951</v>
      </c>
      <c r="F16" s="181">
        <f t="shared" ref="F16:F17" si="4">F8+F12</f>
        <v>714709.87000000081</v>
      </c>
      <c r="G16" s="245">
        <f>E16/E15</f>
        <v>0.89059673289128527</v>
      </c>
      <c r="H16" s="246">
        <f>F16/F15</f>
        <v>0.90660475082743208</v>
      </c>
      <c r="I16" s="207">
        <f t="shared" si="0"/>
        <v>9.0226390384408259E-2</v>
      </c>
      <c r="J16" s="3"/>
      <c r="K16" s="180">
        <f t="shared" ref="K16:L18" si="5">K8+K12</f>
        <v>204740.92800000016</v>
      </c>
      <c r="L16" s="181">
        <f t="shared" si="5"/>
        <v>215015.54700000014</v>
      </c>
      <c r="M16" s="250">
        <f>K16/K15</f>
        <v>0.93762624683598383</v>
      </c>
      <c r="N16" s="246">
        <f>L16/L15</f>
        <v>0.94256142228634476</v>
      </c>
      <c r="O16" s="207">
        <f t="shared" si="1"/>
        <v>5.0183512892937404E-2</v>
      </c>
      <c r="P16" s="3"/>
      <c r="Q16" s="189">
        <f t="shared" si="2"/>
        <v>3.1231409032786122</v>
      </c>
      <c r="R16" s="190">
        <f t="shared" si="2"/>
        <v>3.008431197403219</v>
      </c>
      <c r="S16" s="182">
        <f t="shared" si="3"/>
        <v>-3.6728956338464652E-2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70328.479999999981</v>
      </c>
      <c r="F17" s="140">
        <f t="shared" si="4"/>
        <v>70124.489999999991</v>
      </c>
      <c r="G17" s="248">
        <f>E17/E15</f>
        <v>9.5543080481454129E-2</v>
      </c>
      <c r="H17" s="215">
        <f>F17/F15</f>
        <v>8.8952452529234935E-2</v>
      </c>
      <c r="I17" s="182">
        <f t="shared" si="0"/>
        <v>-2.9005319040023435E-3</v>
      </c>
      <c r="K17" s="19">
        <f t="shared" si="5"/>
        <v>12259.344999999998</v>
      </c>
      <c r="L17" s="140">
        <f t="shared" si="5"/>
        <v>12414.928000000004</v>
      </c>
      <c r="M17" s="247">
        <f>K17/K15</f>
        <v>5.6142578590917945E-2</v>
      </c>
      <c r="N17" s="215">
        <f>L17/L15</f>
        <v>5.4423191050750212E-2</v>
      </c>
      <c r="O17" s="182">
        <f t="shared" si="1"/>
        <v>1.2690971662842184E-2</v>
      </c>
      <c r="Q17" s="189">
        <f t="shared" si="2"/>
        <v>1.7431551200879074</v>
      </c>
      <c r="R17" s="190">
        <f t="shared" si="2"/>
        <v>1.7704125905229406</v>
      </c>
      <c r="S17" s="182">
        <f t="shared" si="3"/>
        <v>1.5636858774598694E-2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10202.370000000001</v>
      </c>
      <c r="F18" s="142">
        <f>F10+F14</f>
        <v>3502.4200000000005</v>
      </c>
      <c r="G18" s="249">
        <f>E18/E15</f>
        <v>1.3860186627260726E-2</v>
      </c>
      <c r="H18" s="221">
        <f>F18/F15</f>
        <v>4.4427966433330654E-3</v>
      </c>
      <c r="I18" s="208">
        <f t="shared" si="0"/>
        <v>-0.65670525573959782</v>
      </c>
      <c r="K18" s="21">
        <f t="shared" si="5"/>
        <v>1360.645</v>
      </c>
      <c r="L18" s="142">
        <f t="shared" si="5"/>
        <v>687.86500000000001</v>
      </c>
      <c r="M18" s="249">
        <f>K18/K15</f>
        <v>6.2311745730982823E-3</v>
      </c>
      <c r="N18" s="221">
        <f>L18/L15</f>
        <v>3.0153866629048743E-3</v>
      </c>
      <c r="O18" s="208">
        <f t="shared" si="1"/>
        <v>-0.49445667312193847</v>
      </c>
      <c r="Q18" s="193">
        <f t="shared" si="2"/>
        <v>1.3336558074251372</v>
      </c>
      <c r="R18" s="194">
        <f t="shared" si="2"/>
        <v>1.9639706260242915</v>
      </c>
      <c r="S18" s="186">
        <f t="shared" si="3"/>
        <v>0.47262180773320411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44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135</v>
      </c>
    </row>
    <row r="3" spans="1:16" ht="8.25" customHeight="1" thickBot="1" x14ac:dyDescent="0.3"/>
    <row r="4" spans="1:16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104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6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150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2024/2023</v>
      </c>
      <c r="N5" s="348" t="str">
        <f>B5</f>
        <v>jan-jun</v>
      </c>
      <c r="O5" s="349"/>
      <c r="P5" s="131" t="str">
        <f>F5</f>
        <v>2024/2023</v>
      </c>
    </row>
    <row r="6" spans="1:16" ht="19.5" customHeight="1" thickBot="1" x14ac:dyDescent="0.3">
      <c r="A6" s="366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83416.149999999965</v>
      </c>
      <c r="C7" s="147">
        <v>88837.959999999992</v>
      </c>
      <c r="D7" s="247">
        <f>B7/$B$33</f>
        <v>0.11332302266312372</v>
      </c>
      <c r="E7" s="246">
        <f>C7/$C$33</f>
        <v>0.11269036565818986</v>
      </c>
      <c r="F7" s="52">
        <f>(C7-B7)/B7</f>
        <v>6.4997125856324334E-2</v>
      </c>
      <c r="H7" s="39">
        <v>28028.097000000012</v>
      </c>
      <c r="I7" s="147">
        <v>29162.141000000014</v>
      </c>
      <c r="J7" s="247">
        <f>H7/$H$33</f>
        <v>0.12835674651267054</v>
      </c>
      <c r="K7" s="246">
        <f>I7/$I$33</f>
        <v>0.12783777490227222</v>
      </c>
      <c r="L7" s="52">
        <f>(I7-H7)/H7</f>
        <v>4.0460970289920191E-2</v>
      </c>
      <c r="N7" s="27">
        <f t="shared" ref="N7:O33" si="0">(H7/B7)*10</f>
        <v>3.3600324397613681</v>
      </c>
      <c r="O7" s="151">
        <f t="shared" si="0"/>
        <v>3.2826216405689657</v>
      </c>
      <c r="P7" s="61">
        <f>(O7-N7)/N7</f>
        <v>-2.3038705899488348E-2</v>
      </c>
    </row>
    <row r="8" spans="1:16" ht="20.100000000000001" customHeight="1" x14ac:dyDescent="0.25">
      <c r="A8" s="8" t="s">
        <v>162</v>
      </c>
      <c r="B8" s="19">
        <v>90712.049999999988</v>
      </c>
      <c r="C8" s="140">
        <v>87024.160000000018</v>
      </c>
      <c r="D8" s="247">
        <f t="shared" ref="D8:D32" si="1">B8/$B$33</f>
        <v>0.12323469373698516</v>
      </c>
      <c r="E8" s="215">
        <f t="shared" ref="E8:E32" si="2">C8/$C$33</f>
        <v>0.11038957233480848</v>
      </c>
      <c r="F8" s="52">
        <f t="shared" ref="F8:F33" si="3">(C8-B8)/B8</f>
        <v>-4.0654907479215505E-2</v>
      </c>
      <c r="H8" s="19">
        <v>28487.596999999987</v>
      </c>
      <c r="I8" s="140">
        <v>27578.560999999994</v>
      </c>
      <c r="J8" s="247">
        <f t="shared" ref="J8:J32" si="4">H8/$H$33</f>
        <v>0.13046106080209835</v>
      </c>
      <c r="K8" s="215">
        <f t="shared" ref="K8:K32" si="5">I8/$I$33</f>
        <v>0.120895851688207</v>
      </c>
      <c r="L8" s="52">
        <f t="shared" ref="L8:L33" si="6">(I8-H8)/H8</f>
        <v>-3.1909886958875235E-2</v>
      </c>
      <c r="N8" s="27">
        <f t="shared" si="0"/>
        <v>3.1404424219274056</v>
      </c>
      <c r="O8" s="152">
        <f t="shared" si="0"/>
        <v>3.1690694859910158</v>
      </c>
      <c r="P8" s="52">
        <f t="shared" ref="P8:P71" si="7">(O8-N8)/N8</f>
        <v>9.1156150049841265E-3</v>
      </c>
    </row>
    <row r="9" spans="1:16" ht="20.100000000000001" customHeight="1" x14ac:dyDescent="0.25">
      <c r="A9" s="8" t="s">
        <v>163</v>
      </c>
      <c r="B9" s="19">
        <v>59981.279999999984</v>
      </c>
      <c r="C9" s="140">
        <v>64426.180000000022</v>
      </c>
      <c r="D9" s="247">
        <f t="shared" si="1"/>
        <v>8.1486138509187608E-2</v>
      </c>
      <c r="E9" s="215">
        <f t="shared" si="2"/>
        <v>8.1724183920481308E-2</v>
      </c>
      <c r="F9" s="52">
        <f t="shared" si="3"/>
        <v>7.4104787360323734E-2</v>
      </c>
      <c r="H9" s="19">
        <v>17584.883000000009</v>
      </c>
      <c r="I9" s="140">
        <v>19301.439999999995</v>
      </c>
      <c r="J9" s="247">
        <f t="shared" si="4"/>
        <v>8.0531274373924475E-2</v>
      </c>
      <c r="K9" s="215">
        <f t="shared" si="5"/>
        <v>8.4611522247619309E-2</v>
      </c>
      <c r="L9" s="52">
        <f t="shared" si="6"/>
        <v>9.7615491669747548E-2</v>
      </c>
      <c r="N9" s="27">
        <f t="shared" si="0"/>
        <v>2.931728532635518</v>
      </c>
      <c r="O9" s="152">
        <f t="shared" si="0"/>
        <v>2.9959001138977959</v>
      </c>
      <c r="P9" s="52">
        <f t="shared" si="7"/>
        <v>2.1888650517239368E-2</v>
      </c>
    </row>
    <row r="10" spans="1:16" ht="20.100000000000001" customHeight="1" x14ac:dyDescent="0.25">
      <c r="A10" s="8" t="s">
        <v>166</v>
      </c>
      <c r="B10" s="19">
        <v>47854.619999999981</v>
      </c>
      <c r="C10" s="140">
        <v>46744.349999999991</v>
      </c>
      <c r="D10" s="247">
        <f t="shared" si="1"/>
        <v>6.5011753560853314E-2</v>
      </c>
      <c r="E10" s="215">
        <f t="shared" si="2"/>
        <v>5.9294899319552216E-2</v>
      </c>
      <c r="F10" s="52">
        <f t="shared" si="3"/>
        <v>-2.3200894709852257E-2</v>
      </c>
      <c r="H10" s="19">
        <v>17696.801999999996</v>
      </c>
      <c r="I10" s="140">
        <v>17948.573999999997</v>
      </c>
      <c r="J10" s="247">
        <f t="shared" si="4"/>
        <v>8.1043815725303059E-2</v>
      </c>
      <c r="K10" s="215">
        <f t="shared" si="5"/>
        <v>7.8680977601362473E-2</v>
      </c>
      <c r="L10" s="52">
        <f t="shared" si="6"/>
        <v>1.422697728097997E-2</v>
      </c>
      <c r="N10" s="27">
        <f t="shared" si="0"/>
        <v>3.698034170995403</v>
      </c>
      <c r="O10" s="152">
        <f t="shared" si="0"/>
        <v>3.839731218853188</v>
      </c>
      <c r="P10" s="52">
        <f t="shared" si="7"/>
        <v>3.83168573641504E-2</v>
      </c>
    </row>
    <row r="11" spans="1:16" ht="20.100000000000001" customHeight="1" x14ac:dyDescent="0.25">
      <c r="A11" s="8" t="s">
        <v>165</v>
      </c>
      <c r="B11" s="19">
        <v>48283.029999999977</v>
      </c>
      <c r="C11" s="140">
        <v>62843.260000000017</v>
      </c>
      <c r="D11" s="247">
        <f t="shared" si="1"/>
        <v>6.559375975676511E-2</v>
      </c>
      <c r="E11" s="215">
        <f t="shared" si="2"/>
        <v>7.9716260352586873E-2</v>
      </c>
      <c r="F11" s="52">
        <f t="shared" si="3"/>
        <v>0.30155998908933523</v>
      </c>
      <c r="H11" s="19">
        <v>12554.222999999996</v>
      </c>
      <c r="I11" s="140">
        <v>15262.538999999997</v>
      </c>
      <c r="J11" s="247">
        <f t="shared" si="4"/>
        <v>5.7492994236267171E-2</v>
      </c>
      <c r="K11" s="215">
        <f t="shared" si="5"/>
        <v>6.6906233843363888E-2</v>
      </c>
      <c r="L11" s="52">
        <f t="shared" si="6"/>
        <v>0.21572948003233666</v>
      </c>
      <c r="N11" s="27">
        <f t="shared" si="0"/>
        <v>2.6001315576093722</v>
      </c>
      <c r="O11" s="152">
        <f t="shared" si="0"/>
        <v>2.4286676089050747</v>
      </c>
      <c r="P11" s="52">
        <f t="shared" si="7"/>
        <v>-6.5944335855815633E-2</v>
      </c>
    </row>
    <row r="12" spans="1:16" ht="20.100000000000001" customHeight="1" x14ac:dyDescent="0.25">
      <c r="A12" s="8" t="s">
        <v>171</v>
      </c>
      <c r="B12" s="19">
        <v>58719.900000000016</v>
      </c>
      <c r="C12" s="140">
        <v>62429.43</v>
      </c>
      <c r="D12" s="247">
        <f t="shared" si="1"/>
        <v>7.9772520770574562E-2</v>
      </c>
      <c r="E12" s="215">
        <f t="shared" si="2"/>
        <v>7.9191319730128523E-2</v>
      </c>
      <c r="F12" s="52">
        <f t="shared" si="3"/>
        <v>6.317330240684986E-2</v>
      </c>
      <c r="H12" s="19">
        <v>14126.965999999999</v>
      </c>
      <c r="I12" s="140">
        <v>14833.32</v>
      </c>
      <c r="J12" s="247">
        <f t="shared" si="4"/>
        <v>6.4695487312432035E-2</v>
      </c>
      <c r="K12" s="215">
        <f t="shared" si="5"/>
        <v>6.5024670966832357E-2</v>
      </c>
      <c r="L12" s="52">
        <f t="shared" si="6"/>
        <v>5.0000403483663886E-2</v>
      </c>
      <c r="N12" s="27">
        <f t="shared" si="0"/>
        <v>2.4058225575997225</v>
      </c>
      <c r="O12" s="152">
        <f t="shared" si="0"/>
        <v>2.3760140049332499</v>
      </c>
      <c r="P12" s="52">
        <f t="shared" si="7"/>
        <v>-1.2390170909450816E-2</v>
      </c>
    </row>
    <row r="13" spans="1:16" ht="20.100000000000001" customHeight="1" x14ac:dyDescent="0.25">
      <c r="A13" s="8" t="s">
        <v>176</v>
      </c>
      <c r="B13" s="19">
        <v>24689.140000000007</v>
      </c>
      <c r="C13" s="140">
        <v>64342.200000000012</v>
      </c>
      <c r="D13" s="247">
        <f t="shared" si="1"/>
        <v>3.354084277149013E-2</v>
      </c>
      <c r="E13" s="215">
        <f t="shared" si="2"/>
        <v>8.1617655845005729E-2</v>
      </c>
      <c r="F13" s="52">
        <f t="shared" si="3"/>
        <v>1.6060932053526367</v>
      </c>
      <c r="H13" s="19">
        <v>5141.8359999999993</v>
      </c>
      <c r="I13" s="140">
        <v>13091.112999999999</v>
      </c>
      <c r="J13" s="247">
        <f t="shared" si="4"/>
        <v>2.3547418865494989E-2</v>
      </c>
      <c r="K13" s="215">
        <f t="shared" si="5"/>
        <v>5.7387376218851989E-2</v>
      </c>
      <c r="L13" s="52">
        <f t="shared" si="6"/>
        <v>1.5459997168326647</v>
      </c>
      <c r="N13" s="27">
        <f t="shared" si="0"/>
        <v>2.0826306627124307</v>
      </c>
      <c r="O13" s="152">
        <f t="shared" si="0"/>
        <v>2.0346076136656808</v>
      </c>
      <c r="P13" s="52">
        <f t="shared" si="7"/>
        <v>-2.3058840872055737E-2</v>
      </c>
    </row>
    <row r="14" spans="1:16" ht="20.100000000000001" customHeight="1" x14ac:dyDescent="0.25">
      <c r="A14" s="8" t="s">
        <v>170</v>
      </c>
      <c r="B14" s="19">
        <v>27690.940000000006</v>
      </c>
      <c r="C14" s="140">
        <v>23577.730000000007</v>
      </c>
      <c r="D14" s="247">
        <f t="shared" si="1"/>
        <v>3.7618866624546936E-2</v>
      </c>
      <c r="E14" s="215">
        <f t="shared" si="2"/>
        <v>2.990819481998544E-2</v>
      </c>
      <c r="F14" s="52">
        <f t="shared" si="3"/>
        <v>-0.14853991955491574</v>
      </c>
      <c r="H14" s="19">
        <v>11650.907999999998</v>
      </c>
      <c r="I14" s="140">
        <v>9895.2870000000003</v>
      </c>
      <c r="J14" s="247">
        <f t="shared" si="4"/>
        <v>5.3356196276844778E-2</v>
      </c>
      <c r="K14" s="215">
        <f t="shared" si="5"/>
        <v>4.3377866943973005E-2</v>
      </c>
      <c r="L14" s="52">
        <f t="shared" si="6"/>
        <v>-0.15068533714282165</v>
      </c>
      <c r="N14" s="27">
        <f t="shared" si="0"/>
        <v>4.2074801361022756</v>
      </c>
      <c r="O14" s="152">
        <f t="shared" si="0"/>
        <v>4.1968785799141806</v>
      </c>
      <c r="P14" s="52">
        <f t="shared" si="7"/>
        <v>-2.5196925107568214E-3</v>
      </c>
    </row>
    <row r="15" spans="1:16" ht="20.100000000000001" customHeight="1" x14ac:dyDescent="0.25">
      <c r="A15" s="8" t="s">
        <v>172</v>
      </c>
      <c r="B15" s="19">
        <v>38696.270000000011</v>
      </c>
      <c r="C15" s="140">
        <v>36648.380000000019</v>
      </c>
      <c r="D15" s="247">
        <f t="shared" si="1"/>
        <v>5.2569895424187732E-2</v>
      </c>
      <c r="E15" s="215">
        <f t="shared" si="2"/>
        <v>4.6488228038783136E-2</v>
      </c>
      <c r="F15" s="52">
        <f t="shared" si="3"/>
        <v>-5.292215502941218E-2</v>
      </c>
      <c r="H15" s="19">
        <v>9861.7649999999994</v>
      </c>
      <c r="I15" s="140">
        <v>9197.2529999999988</v>
      </c>
      <c r="J15" s="247">
        <f t="shared" si="4"/>
        <v>4.5162683369924322E-2</v>
      </c>
      <c r="K15" s="215">
        <f t="shared" si="5"/>
        <v>4.031790254128622E-2</v>
      </c>
      <c r="L15" s="52">
        <f t="shared" si="6"/>
        <v>-6.7382664259389741E-2</v>
      </c>
      <c r="N15" s="27">
        <f t="shared" si="0"/>
        <v>2.5485053210554911</v>
      </c>
      <c r="O15" s="152">
        <f t="shared" si="0"/>
        <v>2.5095933299098059</v>
      </c>
      <c r="P15" s="52">
        <f t="shared" si="7"/>
        <v>-1.5268554012502277E-2</v>
      </c>
    </row>
    <row r="16" spans="1:16" ht="20.100000000000001" customHeight="1" x14ac:dyDescent="0.25">
      <c r="A16" s="8" t="s">
        <v>161</v>
      </c>
      <c r="B16" s="19">
        <v>36385.51</v>
      </c>
      <c r="C16" s="140">
        <v>31401.229999999996</v>
      </c>
      <c r="D16" s="247">
        <f t="shared" si="1"/>
        <v>4.9430667494715551E-2</v>
      </c>
      <c r="E16" s="215">
        <f t="shared" si="2"/>
        <v>3.9832252910995715E-2</v>
      </c>
      <c r="F16" s="52">
        <f t="shared" si="3"/>
        <v>-0.1369852999174673</v>
      </c>
      <c r="H16" s="19">
        <v>8361.6720000000005</v>
      </c>
      <c r="I16" s="140">
        <v>7805.6200000000008</v>
      </c>
      <c r="J16" s="247">
        <f t="shared" si="4"/>
        <v>3.8292896350618971E-2</v>
      </c>
      <c r="K16" s="215">
        <f t="shared" si="5"/>
        <v>3.4217415399393124E-2</v>
      </c>
      <c r="L16" s="52">
        <f t="shared" si="6"/>
        <v>-6.6500097109764608E-2</v>
      </c>
      <c r="N16" s="27">
        <f t="shared" si="0"/>
        <v>2.2980774489625126</v>
      </c>
      <c r="O16" s="152">
        <f t="shared" si="0"/>
        <v>2.4857688695633904</v>
      </c>
      <c r="P16" s="52">
        <f t="shared" si="7"/>
        <v>8.1673235462805083E-2</v>
      </c>
    </row>
    <row r="17" spans="1:16" ht="20.100000000000001" customHeight="1" x14ac:dyDescent="0.25">
      <c r="A17" s="8" t="s">
        <v>167</v>
      </c>
      <c r="B17" s="19">
        <v>23343.13</v>
      </c>
      <c r="C17" s="140">
        <v>26187.17</v>
      </c>
      <c r="D17" s="247">
        <f t="shared" si="1"/>
        <v>3.171225296322408E-2</v>
      </c>
      <c r="E17" s="215">
        <f t="shared" si="2"/>
        <v>3.3218252229713287E-2</v>
      </c>
      <c r="F17" s="52">
        <f t="shared" si="3"/>
        <v>0.12183627474121925</v>
      </c>
      <c r="H17" s="19">
        <v>6294.7680000000009</v>
      </c>
      <c r="I17" s="140">
        <v>6590.2849999999999</v>
      </c>
      <c r="J17" s="247">
        <f t="shared" si="4"/>
        <v>2.8827356367864355E-2</v>
      </c>
      <c r="K17" s="215">
        <f t="shared" si="5"/>
        <v>2.888976397075306E-2</v>
      </c>
      <c r="L17" s="52">
        <f t="shared" si="6"/>
        <v>4.6946448224938375E-2</v>
      </c>
      <c r="N17" s="27">
        <f t="shared" si="0"/>
        <v>2.696625516800875</v>
      </c>
      <c r="O17" s="152">
        <f t="shared" si="0"/>
        <v>2.516608323847136</v>
      </c>
      <c r="P17" s="52">
        <f t="shared" si="7"/>
        <v>-6.6756467233648878E-2</v>
      </c>
    </row>
    <row r="18" spans="1:16" ht="20.100000000000001" customHeight="1" x14ac:dyDescent="0.25">
      <c r="A18" s="8" t="s">
        <v>179</v>
      </c>
      <c r="B18" s="19">
        <v>22090.249999999996</v>
      </c>
      <c r="C18" s="140">
        <v>29149.7</v>
      </c>
      <c r="D18" s="247">
        <f t="shared" si="1"/>
        <v>3.0010182697044509E-2</v>
      </c>
      <c r="E18" s="215">
        <f t="shared" si="2"/>
        <v>3.6976201972968956E-2</v>
      </c>
      <c r="F18" s="52">
        <f t="shared" si="3"/>
        <v>0.31957311483573092</v>
      </c>
      <c r="H18" s="19">
        <v>5036.4159999999993</v>
      </c>
      <c r="I18" s="140">
        <v>6214.4099999999989</v>
      </c>
      <c r="J18" s="247">
        <f t="shared" si="4"/>
        <v>2.3064640166057571E-2</v>
      </c>
      <c r="K18" s="215">
        <f t="shared" si="5"/>
        <v>2.7242044633500297E-2</v>
      </c>
      <c r="L18" s="52">
        <f t="shared" si="6"/>
        <v>0.23389529379622331</v>
      </c>
      <c r="N18" s="27">
        <f t="shared" si="0"/>
        <v>2.2799271171670759</v>
      </c>
      <c r="O18" s="152">
        <f t="shared" si="0"/>
        <v>2.1318950109263559</v>
      </c>
      <c r="P18" s="52">
        <f t="shared" si="7"/>
        <v>-6.4928437898776906E-2</v>
      </c>
    </row>
    <row r="19" spans="1:16" ht="20.100000000000001" customHeight="1" x14ac:dyDescent="0.25">
      <c r="A19" s="8" t="s">
        <v>175</v>
      </c>
      <c r="B19" s="19">
        <v>15667.130000000001</v>
      </c>
      <c r="C19" s="140">
        <v>16813.919999999991</v>
      </c>
      <c r="D19" s="247">
        <f t="shared" si="1"/>
        <v>2.1284206092658391E-2</v>
      </c>
      <c r="E19" s="215">
        <f t="shared" si="2"/>
        <v>2.1328346496785281E-2</v>
      </c>
      <c r="F19" s="52">
        <f t="shared" si="3"/>
        <v>7.3197196933962372E-2</v>
      </c>
      <c r="H19" s="19">
        <v>4355.6760000000013</v>
      </c>
      <c r="I19" s="140">
        <v>5070.2639999999992</v>
      </c>
      <c r="J19" s="247">
        <f t="shared" si="4"/>
        <v>1.9947140907330338E-2</v>
      </c>
      <c r="K19" s="215">
        <f t="shared" si="5"/>
        <v>2.2226463685471307E-2</v>
      </c>
      <c r="L19" s="52">
        <f t="shared" si="6"/>
        <v>0.16405903469404007</v>
      </c>
      <c r="N19" s="27">
        <f t="shared" si="0"/>
        <v>2.7801365023459952</v>
      </c>
      <c r="O19" s="152">
        <f t="shared" si="0"/>
        <v>3.0155157155499741</v>
      </c>
      <c r="P19" s="52">
        <f t="shared" si="7"/>
        <v>8.4664624562627092E-2</v>
      </c>
    </row>
    <row r="20" spans="1:16" ht="20.100000000000001" customHeight="1" x14ac:dyDescent="0.25">
      <c r="A20" s="8" t="s">
        <v>168</v>
      </c>
      <c r="B20" s="19">
        <v>15053.699999999999</v>
      </c>
      <c r="C20" s="140">
        <v>11930.37</v>
      </c>
      <c r="D20" s="247">
        <f t="shared" si="1"/>
        <v>2.0450845385022759E-2</v>
      </c>
      <c r="E20" s="215">
        <f t="shared" si="2"/>
        <v>1.5133595568127619E-2</v>
      </c>
      <c r="F20" s="52">
        <f t="shared" si="3"/>
        <v>-0.20747922437673119</v>
      </c>
      <c r="H20" s="19">
        <v>5252.68</v>
      </c>
      <c r="I20" s="140">
        <v>4060.9020000000005</v>
      </c>
      <c r="J20" s="247">
        <f t="shared" si="4"/>
        <v>2.4055037174738409E-2</v>
      </c>
      <c r="K20" s="215">
        <f t="shared" si="5"/>
        <v>1.780173395966321E-2</v>
      </c>
      <c r="L20" s="52">
        <f t="shared" si="6"/>
        <v>-0.22688951163977242</v>
      </c>
      <c r="N20" s="27">
        <f t="shared" si="0"/>
        <v>3.4892949906003179</v>
      </c>
      <c r="O20" s="152">
        <f t="shared" si="0"/>
        <v>3.4038357569798761</v>
      </c>
      <c r="P20" s="52">
        <f t="shared" si="7"/>
        <v>-2.4491833980978189E-2</v>
      </c>
    </row>
    <row r="21" spans="1:16" ht="20.100000000000001" customHeight="1" x14ac:dyDescent="0.25">
      <c r="A21" s="8" t="s">
        <v>173</v>
      </c>
      <c r="B21" s="19">
        <v>23563.279999999988</v>
      </c>
      <c r="C21" s="140">
        <v>15440.970000000001</v>
      </c>
      <c r="D21" s="247">
        <f t="shared" si="1"/>
        <v>3.2011332499252601E-2</v>
      </c>
      <c r="E21" s="215">
        <f t="shared" si="2"/>
        <v>1.9586768487447712E-2</v>
      </c>
      <c r="F21" s="52">
        <f t="shared" si="3"/>
        <v>-0.34470201092547348</v>
      </c>
      <c r="H21" s="19">
        <v>4987.0650000000014</v>
      </c>
      <c r="I21" s="140">
        <v>3831.887999999999</v>
      </c>
      <c r="J21" s="247">
        <f t="shared" si="4"/>
        <v>2.2838633605671167E-2</v>
      </c>
      <c r="K21" s="215">
        <f t="shared" si="5"/>
        <v>1.6797807664214973E-2</v>
      </c>
      <c r="L21" s="52">
        <f t="shared" si="6"/>
        <v>-0.23163463881060345</v>
      </c>
      <c r="N21" s="27">
        <f t="shared" si="0"/>
        <v>2.1164561979486742</v>
      </c>
      <c r="O21" s="152">
        <f t="shared" si="0"/>
        <v>2.4816368401726048</v>
      </c>
      <c r="P21" s="52">
        <f t="shared" si="7"/>
        <v>0.17254344435659635</v>
      </c>
    </row>
    <row r="22" spans="1:16" ht="20.100000000000001" customHeight="1" x14ac:dyDescent="0.25">
      <c r="A22" s="8" t="s">
        <v>169</v>
      </c>
      <c r="B22" s="19">
        <v>12810.290000000003</v>
      </c>
      <c r="C22" s="140">
        <v>11918.630000000003</v>
      </c>
      <c r="D22" s="247">
        <f t="shared" si="1"/>
        <v>1.7403114193009245E-2</v>
      </c>
      <c r="E22" s="215">
        <f t="shared" si="2"/>
        <v>1.5118703455647472E-2</v>
      </c>
      <c r="F22" s="52">
        <f t="shared" si="3"/>
        <v>-6.9604981620244324E-2</v>
      </c>
      <c r="H22" s="19">
        <v>4105.7789999999995</v>
      </c>
      <c r="I22" s="140">
        <v>3521.5080000000003</v>
      </c>
      <c r="J22" s="247">
        <f t="shared" si="4"/>
        <v>1.8802719083641162E-2</v>
      </c>
      <c r="K22" s="215">
        <f t="shared" si="5"/>
        <v>1.5437198078856783E-2</v>
      </c>
      <c r="L22" s="52">
        <f t="shared" si="6"/>
        <v>-0.14230454196389999</v>
      </c>
      <c r="N22" s="27">
        <f t="shared" si="0"/>
        <v>3.2050632733529048</v>
      </c>
      <c r="O22" s="152">
        <f t="shared" si="0"/>
        <v>2.9546248184564834</v>
      </c>
      <c r="P22" s="52">
        <f t="shared" si="7"/>
        <v>-7.8138380910786454E-2</v>
      </c>
    </row>
    <row r="23" spans="1:16" ht="20.100000000000001" customHeight="1" x14ac:dyDescent="0.25">
      <c r="A23" s="8" t="s">
        <v>178</v>
      </c>
      <c r="B23" s="19">
        <v>8516.81</v>
      </c>
      <c r="C23" s="140">
        <v>9640.6299999999974</v>
      </c>
      <c r="D23" s="247">
        <f t="shared" si="1"/>
        <v>1.1570309258429202E-2</v>
      </c>
      <c r="E23" s="215">
        <f t="shared" si="2"/>
        <v>1.2229075497403529E-2</v>
      </c>
      <c r="F23" s="52">
        <f t="shared" si="3"/>
        <v>0.13195316086656836</v>
      </c>
      <c r="H23" s="19">
        <v>3147.576</v>
      </c>
      <c r="I23" s="140">
        <v>3301.8150000000005</v>
      </c>
      <c r="J23" s="247">
        <f t="shared" si="4"/>
        <v>1.4414557462155397E-2</v>
      </c>
      <c r="K23" s="215">
        <f t="shared" si="5"/>
        <v>1.4474132154389686E-2</v>
      </c>
      <c r="L23" s="52">
        <f t="shared" si="6"/>
        <v>4.9002470472516151E-2</v>
      </c>
      <c r="N23" s="27">
        <f t="shared" si="0"/>
        <v>3.6957217549763355</v>
      </c>
      <c r="O23" s="152">
        <f t="shared" si="0"/>
        <v>3.4248954684496775</v>
      </c>
      <c r="P23" s="52">
        <f t="shared" si="7"/>
        <v>-7.3281027220728129E-2</v>
      </c>
    </row>
    <row r="24" spans="1:16" ht="20.100000000000001" customHeight="1" x14ac:dyDescent="0.25">
      <c r="A24" s="8" t="s">
        <v>183</v>
      </c>
      <c r="B24" s="19">
        <v>6582.4700000000012</v>
      </c>
      <c r="C24" s="140">
        <v>6057.3</v>
      </c>
      <c r="D24" s="247">
        <f t="shared" si="1"/>
        <v>8.9424577493606751E-3</v>
      </c>
      <c r="E24" s="215">
        <f t="shared" si="2"/>
        <v>7.683645053323529E-3</v>
      </c>
      <c r="F24" s="52">
        <f t="shared" si="3"/>
        <v>-7.9783120925731657E-2</v>
      </c>
      <c r="H24" s="19">
        <v>2768.3810000000003</v>
      </c>
      <c r="I24" s="140">
        <v>2441.7440000000011</v>
      </c>
      <c r="J24" s="247">
        <f t="shared" si="4"/>
        <v>1.2678005869163836E-2</v>
      </c>
      <c r="K24" s="215">
        <f t="shared" si="5"/>
        <v>1.0703847836171348E-2</v>
      </c>
      <c r="L24" s="52">
        <f t="shared" si="6"/>
        <v>-0.11798845606872725</v>
      </c>
      <c r="N24" s="27">
        <f t="shared" si="0"/>
        <v>4.2056872268312651</v>
      </c>
      <c r="O24" s="152">
        <f t="shared" si="0"/>
        <v>4.0310765522592593</v>
      </c>
      <c r="P24" s="52">
        <f t="shared" si="7"/>
        <v>-4.1517750882193991E-2</v>
      </c>
    </row>
    <row r="25" spans="1:16" ht="20.100000000000001" customHeight="1" x14ac:dyDescent="0.25">
      <c r="A25" s="8" t="s">
        <v>185</v>
      </c>
      <c r="B25" s="19">
        <v>6449.54</v>
      </c>
      <c r="C25" s="140">
        <v>7981.8599999999988</v>
      </c>
      <c r="D25" s="247">
        <f t="shared" si="1"/>
        <v>8.7618688657618848E-3</v>
      </c>
      <c r="E25" s="215">
        <f t="shared" si="2"/>
        <v>1.0124936705350722E-2</v>
      </c>
      <c r="F25" s="52">
        <f t="shared" si="3"/>
        <v>0.23758593636135272</v>
      </c>
      <c r="H25" s="19">
        <v>1888.1849999999999</v>
      </c>
      <c r="I25" s="140">
        <v>2405.2920000000004</v>
      </c>
      <c r="J25" s="247">
        <f t="shared" si="4"/>
        <v>8.6470830828802511E-3</v>
      </c>
      <c r="K25" s="215">
        <f t="shared" si="5"/>
        <v>1.0544053582013612E-2</v>
      </c>
      <c r="L25" s="52">
        <f t="shared" si="6"/>
        <v>0.27386458424359922</v>
      </c>
      <c r="N25" s="27">
        <f t="shared" si="0"/>
        <v>2.9276273966825537</v>
      </c>
      <c r="O25" s="152">
        <f t="shared" si="0"/>
        <v>3.0134479933248648</v>
      </c>
      <c r="P25" s="52">
        <f t="shared" si="7"/>
        <v>2.9314043426277157E-2</v>
      </c>
    </row>
    <row r="26" spans="1:16" ht="20.100000000000001" customHeight="1" x14ac:dyDescent="0.25">
      <c r="A26" s="8" t="s">
        <v>186</v>
      </c>
      <c r="B26" s="19">
        <v>2940.5300000000011</v>
      </c>
      <c r="C26" s="140">
        <v>3732.2200000000012</v>
      </c>
      <c r="D26" s="247">
        <f t="shared" si="1"/>
        <v>3.9947869547035612E-3</v>
      </c>
      <c r="E26" s="215">
        <f t="shared" si="2"/>
        <v>4.7342964259513565E-3</v>
      </c>
      <c r="F26" s="52">
        <f t="shared" si="3"/>
        <v>0.26923377758431294</v>
      </c>
      <c r="H26" s="19">
        <v>1518.7150000000004</v>
      </c>
      <c r="I26" s="140">
        <v>2387.2000000000003</v>
      </c>
      <c r="J26" s="247">
        <f t="shared" si="4"/>
        <v>6.9550678478096607E-3</v>
      </c>
      <c r="K26" s="215">
        <f t="shared" si="5"/>
        <v>1.0464743869344302E-2</v>
      </c>
      <c r="L26" s="52">
        <f t="shared" si="6"/>
        <v>0.57185515386362795</v>
      </c>
      <c r="N26" s="27">
        <f t="shared" si="0"/>
        <v>5.1647662156141916</v>
      </c>
      <c r="O26" s="152">
        <f t="shared" si="0"/>
        <v>6.3961931504573677</v>
      </c>
      <c r="P26" s="52">
        <f t="shared" si="7"/>
        <v>0.23842839800189009</v>
      </c>
    </row>
    <row r="27" spans="1:16" ht="20.100000000000001" customHeight="1" x14ac:dyDescent="0.25">
      <c r="A27" s="8" t="s">
        <v>177</v>
      </c>
      <c r="B27" s="19">
        <v>1069.0999999999999</v>
      </c>
      <c r="C27" s="140">
        <v>1076.8199999999997</v>
      </c>
      <c r="D27" s="247">
        <f t="shared" si="1"/>
        <v>1.4524003269048692E-3</v>
      </c>
      <c r="E27" s="215">
        <f t="shared" si="2"/>
        <v>1.3659390596998399E-3</v>
      </c>
      <c r="F27" s="52">
        <f t="shared" si="3"/>
        <v>7.2210270320828742E-3</v>
      </c>
      <c r="H27" s="19">
        <v>2073.1330000000007</v>
      </c>
      <c r="I27" s="140">
        <v>2214.663</v>
      </c>
      <c r="J27" s="247">
        <f t="shared" si="4"/>
        <v>9.4940661496944363E-3</v>
      </c>
      <c r="K27" s="215">
        <f t="shared" si="5"/>
        <v>9.7083952127654406E-3</v>
      </c>
      <c r="L27" s="52">
        <f t="shared" si="6"/>
        <v>6.826865425421294E-2</v>
      </c>
      <c r="N27" s="27">
        <f t="shared" si="0"/>
        <v>19.391385277336084</v>
      </c>
      <c r="O27" s="152">
        <f t="shared" si="0"/>
        <v>20.566696383796739</v>
      </c>
      <c r="P27" s="52">
        <f t="shared" si="7"/>
        <v>6.0609961054938828E-2</v>
      </c>
    </row>
    <row r="28" spans="1:16" ht="20.100000000000001" customHeight="1" x14ac:dyDescent="0.25">
      <c r="A28" s="8" t="s">
        <v>180</v>
      </c>
      <c r="B28" s="19">
        <v>6795.4500000000007</v>
      </c>
      <c r="C28" s="140">
        <v>6059.9400000000005</v>
      </c>
      <c r="D28" s="247">
        <f t="shared" si="1"/>
        <v>9.2317966527599802E-3</v>
      </c>
      <c r="E28" s="215">
        <f t="shared" si="2"/>
        <v>7.6869938758914675E-3</v>
      </c>
      <c r="F28" s="52">
        <f t="shared" si="3"/>
        <v>-0.10823565768271419</v>
      </c>
      <c r="H28" s="19">
        <v>2698.6629999999991</v>
      </c>
      <c r="I28" s="140">
        <v>2014.8690000000001</v>
      </c>
      <c r="J28" s="247">
        <f t="shared" si="4"/>
        <v>1.2358727123504772E-2</v>
      </c>
      <c r="K28" s="215">
        <f t="shared" si="5"/>
        <v>8.8325603281174114E-3</v>
      </c>
      <c r="L28" s="52">
        <f t="shared" si="6"/>
        <v>-0.25338250830133263</v>
      </c>
      <c r="N28" s="27">
        <f t="shared" si="0"/>
        <v>3.9712793118925145</v>
      </c>
      <c r="O28" s="152">
        <f t="shared" si="0"/>
        <v>3.3248992564282815</v>
      </c>
      <c r="P28" s="52">
        <f t="shared" si="7"/>
        <v>-0.16276368512498313</v>
      </c>
    </row>
    <row r="29" spans="1:16" ht="20.100000000000001" customHeight="1" x14ac:dyDescent="0.25">
      <c r="A29" s="8" t="s">
        <v>196</v>
      </c>
      <c r="B29" s="19">
        <v>5089.6400000000003</v>
      </c>
      <c r="C29" s="140">
        <v>8718.0700000000015</v>
      </c>
      <c r="D29" s="247">
        <f t="shared" si="1"/>
        <v>6.9144091290132817E-3</v>
      </c>
      <c r="E29" s="215">
        <f t="shared" si="2"/>
        <v>1.1058814229116648E-2</v>
      </c>
      <c r="F29" s="52">
        <f>(C29-B29)/B29</f>
        <v>0.71290503847030462</v>
      </c>
      <c r="H29" s="19">
        <v>1123.4420000000002</v>
      </c>
      <c r="I29" s="140">
        <v>1830.2000000000003</v>
      </c>
      <c r="J29" s="247">
        <f t="shared" si="4"/>
        <v>5.144885862771475E-3</v>
      </c>
      <c r="K29" s="215">
        <f t="shared" si="5"/>
        <v>8.0230287490256121E-3</v>
      </c>
      <c r="L29" s="52">
        <f>(I29-H29)/H29</f>
        <v>0.6291005677195618</v>
      </c>
      <c r="N29" s="27">
        <f t="shared" si="0"/>
        <v>2.207311322608279</v>
      </c>
      <c r="O29" s="152">
        <f t="shared" si="0"/>
        <v>2.099317853607507</v>
      </c>
      <c r="P29" s="52">
        <f>(O29-N29)/N29</f>
        <v>-4.8925345461989955E-2</v>
      </c>
    </row>
    <row r="30" spans="1:16" ht="20.100000000000001" customHeight="1" x14ac:dyDescent="0.25">
      <c r="A30" s="8" t="s">
        <v>184</v>
      </c>
      <c r="B30" s="19">
        <v>9609.2599999999984</v>
      </c>
      <c r="C30" s="140">
        <v>6848.2800000000007</v>
      </c>
      <c r="D30" s="247">
        <f t="shared" si="1"/>
        <v>1.3054431171372073E-2</v>
      </c>
      <c r="E30" s="215">
        <f t="shared" si="2"/>
        <v>8.6869979604402067E-3</v>
      </c>
      <c r="F30" s="52">
        <f t="shared" si="3"/>
        <v>-0.28732493449027274</v>
      </c>
      <c r="H30" s="19">
        <v>2215.3580000000002</v>
      </c>
      <c r="I30" s="140">
        <v>1549.5949999999998</v>
      </c>
      <c r="J30" s="247">
        <f t="shared" si="4"/>
        <v>1.0145396073119652E-2</v>
      </c>
      <c r="K30" s="215">
        <f t="shared" si="5"/>
        <v>6.7929435222086878E-3</v>
      </c>
      <c r="L30" s="52">
        <f t="shared" si="6"/>
        <v>-0.30052163126682024</v>
      </c>
      <c r="N30" s="27">
        <f t="shared" si="0"/>
        <v>2.3054407935678718</v>
      </c>
      <c r="O30" s="152">
        <f t="shared" si="0"/>
        <v>2.2627506468777554</v>
      </c>
      <c r="P30" s="52">
        <f t="shared" si="7"/>
        <v>-1.8517129916856223E-2</v>
      </c>
    </row>
    <row r="31" spans="1:16" ht="20.100000000000001" customHeight="1" x14ac:dyDescent="0.25">
      <c r="A31" s="8" t="s">
        <v>174</v>
      </c>
      <c r="B31" s="19">
        <v>7844.0199999999995</v>
      </c>
      <c r="C31" s="140">
        <v>5254.7800000000016</v>
      </c>
      <c r="D31" s="247">
        <f t="shared" si="1"/>
        <v>1.0656306437422441E-2</v>
      </c>
      <c r="E31" s="215">
        <f t="shared" si="2"/>
        <v>6.6656537324060921E-3</v>
      </c>
      <c r="F31" s="52">
        <f t="shared" si="3"/>
        <v>-0.33009094826377267</v>
      </c>
      <c r="H31" s="19">
        <v>2341.7789999999995</v>
      </c>
      <c r="I31" s="140">
        <v>1547.0989999999999</v>
      </c>
      <c r="J31" s="247">
        <f t="shared" si="4"/>
        <v>1.0724350407795968E-2</v>
      </c>
      <c r="K31" s="215">
        <f t="shared" si="5"/>
        <v>6.7820018329083015E-3</v>
      </c>
      <c r="L31" s="52">
        <f t="shared" si="6"/>
        <v>-0.33934884547175448</v>
      </c>
      <c r="N31" s="27">
        <f t="shared" si="0"/>
        <v>2.9854322146042462</v>
      </c>
      <c r="O31" s="152">
        <f t="shared" si="0"/>
        <v>2.9441746371874737</v>
      </c>
      <c r="P31" s="52">
        <f t="shared" si="7"/>
        <v>-1.3819632954634566E-2</v>
      </c>
    </row>
    <row r="32" spans="1:16" ht="20.100000000000001" customHeight="1" thickBot="1" x14ac:dyDescent="0.3">
      <c r="A32" s="8" t="s">
        <v>17</v>
      </c>
      <c r="B32" s="19">
        <f>B33-SUM(B7:B31)</f>
        <v>52238.329999999842</v>
      </c>
      <c r="C32" s="140">
        <f>C33-SUM(C7:C31)</f>
        <v>53251.240000000224</v>
      </c>
      <c r="D32" s="247">
        <f t="shared" si="1"/>
        <v>7.096713831163054E-2</v>
      </c>
      <c r="E32" s="215">
        <f t="shared" si="2"/>
        <v>6.7548846319209183E-2</v>
      </c>
      <c r="F32" s="52">
        <f t="shared" si="3"/>
        <v>1.9390168100710436E-2</v>
      </c>
      <c r="H32" s="19">
        <f>H33-SUM(H7:H31)</f>
        <v>15058.552999999782</v>
      </c>
      <c r="I32" s="140">
        <f>I33-SUM(I7:I31)</f>
        <v>15060.758000000089</v>
      </c>
      <c r="J32" s="247">
        <f t="shared" si="4"/>
        <v>6.8961758990222763E-2</v>
      </c>
      <c r="K32" s="215">
        <f t="shared" si="5"/>
        <v>6.6021688567434261E-2</v>
      </c>
      <c r="L32" s="52">
        <f t="shared" si="6"/>
        <v>1.4642841183395034E-4</v>
      </c>
      <c r="N32" s="27">
        <f t="shared" si="0"/>
        <v>2.8826635537544609</v>
      </c>
      <c r="O32" s="152">
        <f t="shared" si="0"/>
        <v>2.8282455018887869</v>
      </c>
      <c r="P32" s="52">
        <f t="shared" si="7"/>
        <v>-1.887769795222841E-2</v>
      </c>
    </row>
    <row r="33" spans="1:16" ht="26.25" customHeight="1" thickBot="1" x14ac:dyDescent="0.3">
      <c r="A33" s="12" t="s">
        <v>18</v>
      </c>
      <c r="B33" s="17">
        <v>736091.81999999983</v>
      </c>
      <c r="C33" s="145">
        <v>788336.78000000014</v>
      </c>
      <c r="D33" s="243">
        <f>SUM(D7:D32)</f>
        <v>0.99999999999999978</v>
      </c>
      <c r="E33" s="244">
        <f>SUM(E7:E32)</f>
        <v>1.0000000000000002</v>
      </c>
      <c r="F33" s="57">
        <f t="shared" si="3"/>
        <v>7.0976145340129332E-2</v>
      </c>
      <c r="G33" s="1"/>
      <c r="H33" s="17">
        <v>218360.9179999998</v>
      </c>
      <c r="I33" s="145">
        <v>228118.34000000011</v>
      </c>
      <c r="J33" s="243">
        <f>SUM(J7:J32)</f>
        <v>0.99999999999999967</v>
      </c>
      <c r="K33" s="244">
        <f>SUM(K7:K32)</f>
        <v>1.0000000000000002</v>
      </c>
      <c r="L33" s="57">
        <f t="shared" si="6"/>
        <v>4.4684836871771716E-2</v>
      </c>
      <c r="N33" s="29">
        <f t="shared" si="0"/>
        <v>2.9664902131367232</v>
      </c>
      <c r="O33" s="146">
        <f t="shared" si="0"/>
        <v>2.8936660801237775</v>
      </c>
      <c r="P33" s="57">
        <f t="shared" si="7"/>
        <v>-2.4548920704492262E-2</v>
      </c>
    </row>
    <row r="35" spans="1:16" ht="15.75" thickBot="1" x14ac:dyDescent="0.3"/>
    <row r="36" spans="1:16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6" x14ac:dyDescent="0.25">
      <c r="A37" s="365"/>
      <c r="B37" s="359" t="str">
        <f>B5</f>
        <v>jan-jun</v>
      </c>
      <c r="C37" s="353"/>
      <c r="D37" s="359" t="str">
        <f>B5</f>
        <v>jan-jun</v>
      </c>
      <c r="E37" s="353"/>
      <c r="F37" s="131" t="str">
        <f>F5</f>
        <v>2024/2023</v>
      </c>
      <c r="H37" s="348" t="str">
        <f>B5</f>
        <v>jan-jun</v>
      </c>
      <c r="I37" s="353"/>
      <c r="J37" s="359" t="str">
        <f>B5</f>
        <v>jan-jun</v>
      </c>
      <c r="K37" s="349"/>
      <c r="L37" s="131" t="str">
        <f>F37</f>
        <v>2024/2023</v>
      </c>
      <c r="N37" s="348" t="str">
        <f>B5</f>
        <v>jan-jun</v>
      </c>
      <c r="O37" s="349"/>
      <c r="P37" s="131" t="str">
        <f>P5</f>
        <v>2024/2023</v>
      </c>
    </row>
    <row r="38" spans="1:16" ht="19.5" customHeight="1" thickBot="1" x14ac:dyDescent="0.3">
      <c r="A38" s="366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48283.029999999977</v>
      </c>
      <c r="C39" s="147">
        <v>62843.260000000017</v>
      </c>
      <c r="D39" s="247">
        <f t="shared" ref="D39:D61" si="8">B39/$B$62</f>
        <v>0.15704551139207806</v>
      </c>
      <c r="E39" s="246">
        <f t="shared" ref="E39:E61" si="9">C39/$C$62</f>
        <v>0.19949400228460218</v>
      </c>
      <c r="F39" s="52">
        <f>(C39-B39)/B39</f>
        <v>0.30155998908933523</v>
      </c>
      <c r="H39" s="39">
        <v>12554.222999999996</v>
      </c>
      <c r="I39" s="147">
        <v>15262.538999999997</v>
      </c>
      <c r="J39" s="247">
        <f t="shared" ref="J39:J61" si="10">H39/$H$62</f>
        <v>0.16052023846280955</v>
      </c>
      <c r="K39" s="246">
        <f t="shared" ref="K39:K61" si="11">I39/$I$62</f>
        <v>0.19390551412767509</v>
      </c>
      <c r="L39" s="52">
        <f>(I39-H39)/H39</f>
        <v>0.21572948003233666</v>
      </c>
      <c r="N39" s="27">
        <f t="shared" ref="N39:O62" si="12">(H39/B39)*10</f>
        <v>2.6001315576093722</v>
      </c>
      <c r="O39" s="151">
        <f t="shared" si="12"/>
        <v>2.4286676089050747</v>
      </c>
      <c r="P39" s="61">
        <f t="shared" si="7"/>
        <v>-6.5944335855815633E-2</v>
      </c>
    </row>
    <row r="40" spans="1:16" ht="20.100000000000001" customHeight="1" x14ac:dyDescent="0.25">
      <c r="A40" s="38" t="s">
        <v>171</v>
      </c>
      <c r="B40" s="19">
        <v>58719.900000000016</v>
      </c>
      <c r="C40" s="140">
        <v>62429.43</v>
      </c>
      <c r="D40" s="247">
        <f t="shared" si="8"/>
        <v>0.19099250242562846</v>
      </c>
      <c r="E40" s="215">
        <f t="shared" si="9"/>
        <v>0.19818031163638564</v>
      </c>
      <c r="F40" s="52">
        <f t="shared" ref="F40:F62" si="13">(C40-B40)/B40</f>
        <v>6.317330240684986E-2</v>
      </c>
      <c r="H40" s="19">
        <v>14126.965999999999</v>
      </c>
      <c r="I40" s="140">
        <v>14833.32</v>
      </c>
      <c r="J40" s="247">
        <f t="shared" si="10"/>
        <v>0.18062957389525447</v>
      </c>
      <c r="K40" s="215">
        <f t="shared" si="11"/>
        <v>0.18845242857825464</v>
      </c>
      <c r="L40" s="52">
        <f t="shared" ref="L40:L62" si="14">(I40-H40)/H40</f>
        <v>5.0000403483663886E-2</v>
      </c>
      <c r="N40" s="27">
        <f t="shared" si="12"/>
        <v>2.4058225575997225</v>
      </c>
      <c r="O40" s="152">
        <f t="shared" si="12"/>
        <v>2.3760140049332499</v>
      </c>
      <c r="P40" s="52">
        <f t="shared" si="7"/>
        <v>-1.2390170909450816E-2</v>
      </c>
    </row>
    <row r="41" spans="1:16" ht="20.100000000000001" customHeight="1" x14ac:dyDescent="0.25">
      <c r="A41" s="38" t="s">
        <v>172</v>
      </c>
      <c r="B41" s="19">
        <v>38696.270000000011</v>
      </c>
      <c r="C41" s="140">
        <v>36648.380000000019</v>
      </c>
      <c r="D41" s="247">
        <f t="shared" si="8"/>
        <v>0.12586359039844711</v>
      </c>
      <c r="E41" s="215">
        <f t="shared" si="9"/>
        <v>0.11633915878086162</v>
      </c>
      <c r="F41" s="52">
        <f t="shared" si="13"/>
        <v>-5.292215502941218E-2</v>
      </c>
      <c r="H41" s="19">
        <v>9861.7649999999994</v>
      </c>
      <c r="I41" s="140">
        <v>9197.2529999999988</v>
      </c>
      <c r="J41" s="247">
        <f t="shared" si="10"/>
        <v>0.12609405372711552</v>
      </c>
      <c r="K41" s="215">
        <f t="shared" si="11"/>
        <v>0.11684805991501822</v>
      </c>
      <c r="L41" s="52">
        <f t="shared" si="14"/>
        <v>-6.7382664259389741E-2</v>
      </c>
      <c r="N41" s="27">
        <f t="shared" si="12"/>
        <v>2.5485053210554911</v>
      </c>
      <c r="O41" s="152">
        <f t="shared" si="12"/>
        <v>2.5095933299098059</v>
      </c>
      <c r="P41" s="52">
        <f t="shared" si="7"/>
        <v>-1.5268554012502277E-2</v>
      </c>
    </row>
    <row r="42" spans="1:16" ht="20.100000000000001" customHeight="1" x14ac:dyDescent="0.25">
      <c r="A42" s="38" t="s">
        <v>161</v>
      </c>
      <c r="B42" s="19">
        <v>36385.51</v>
      </c>
      <c r="C42" s="140">
        <v>31401.229999999996</v>
      </c>
      <c r="D42" s="247">
        <f t="shared" si="8"/>
        <v>0.11834760629586778</v>
      </c>
      <c r="E42" s="215">
        <f t="shared" si="9"/>
        <v>9.9682241967703714E-2</v>
      </c>
      <c r="F42" s="52">
        <f t="shared" si="13"/>
        <v>-0.1369852999174673</v>
      </c>
      <c r="H42" s="19">
        <v>8361.6720000000005</v>
      </c>
      <c r="I42" s="140">
        <v>7805.6200000000008</v>
      </c>
      <c r="J42" s="247">
        <f t="shared" si="10"/>
        <v>0.1069136324396817</v>
      </c>
      <c r="K42" s="215">
        <f t="shared" si="11"/>
        <v>9.9167822548087425E-2</v>
      </c>
      <c r="L42" s="52">
        <f t="shared" si="14"/>
        <v>-6.6500097109764608E-2</v>
      </c>
      <c r="N42" s="27">
        <f t="shared" si="12"/>
        <v>2.2980774489625126</v>
      </c>
      <c r="O42" s="152">
        <f t="shared" si="12"/>
        <v>2.4857688695633904</v>
      </c>
      <c r="P42" s="52">
        <f t="shared" si="7"/>
        <v>8.1673235462805083E-2</v>
      </c>
    </row>
    <row r="43" spans="1:16" ht="20.100000000000001" customHeight="1" x14ac:dyDescent="0.25">
      <c r="A43" s="38" t="s">
        <v>167</v>
      </c>
      <c r="B43" s="19">
        <v>23343.13</v>
      </c>
      <c r="C43" s="140">
        <v>26187.17</v>
      </c>
      <c r="D43" s="247">
        <f t="shared" si="8"/>
        <v>7.5925926528259746E-2</v>
      </c>
      <c r="E43" s="215">
        <f t="shared" si="9"/>
        <v>8.3130368345105968E-2</v>
      </c>
      <c r="F43" s="52">
        <f t="shared" si="13"/>
        <v>0.12183627474121925</v>
      </c>
      <c r="H43" s="19">
        <v>6294.7680000000009</v>
      </c>
      <c r="I43" s="140">
        <v>6590.2849999999999</v>
      </c>
      <c r="J43" s="247">
        <f t="shared" si="10"/>
        <v>8.0485877973337186E-2</v>
      </c>
      <c r="K43" s="215">
        <f t="shared" si="11"/>
        <v>8.3727393009308967E-2</v>
      </c>
      <c r="L43" s="52">
        <f t="shared" si="14"/>
        <v>4.6946448224938375E-2</v>
      </c>
      <c r="N43" s="27">
        <f t="shared" si="12"/>
        <v>2.696625516800875</v>
      </c>
      <c r="O43" s="152">
        <f t="shared" si="12"/>
        <v>2.516608323847136</v>
      </c>
      <c r="P43" s="52">
        <f t="shared" si="7"/>
        <v>-6.6756467233648878E-2</v>
      </c>
    </row>
    <row r="44" spans="1:16" ht="20.100000000000001" customHeight="1" x14ac:dyDescent="0.25">
      <c r="A44" s="38" t="s">
        <v>179</v>
      </c>
      <c r="B44" s="19">
        <v>22090.249999999996</v>
      </c>
      <c r="C44" s="140">
        <v>29149.7</v>
      </c>
      <c r="D44" s="247">
        <f t="shared" si="8"/>
        <v>7.1850805718465749E-2</v>
      </c>
      <c r="E44" s="215">
        <f t="shared" si="9"/>
        <v>9.2534829007843739E-2</v>
      </c>
      <c r="F44" s="52">
        <f t="shared" si="13"/>
        <v>0.31957311483573092</v>
      </c>
      <c r="H44" s="19">
        <v>5036.4159999999993</v>
      </c>
      <c r="I44" s="140">
        <v>6214.4099999999989</v>
      </c>
      <c r="J44" s="247">
        <f t="shared" si="10"/>
        <v>6.4396394529387405E-2</v>
      </c>
      <c r="K44" s="215">
        <f t="shared" si="11"/>
        <v>7.8952025351100838E-2</v>
      </c>
      <c r="L44" s="52">
        <f t="shared" si="14"/>
        <v>0.23389529379622331</v>
      </c>
      <c r="N44" s="27">
        <f t="shared" si="12"/>
        <v>2.2799271171670759</v>
      </c>
      <c r="O44" s="152">
        <f t="shared" si="12"/>
        <v>2.1318950109263559</v>
      </c>
      <c r="P44" s="52">
        <f t="shared" si="7"/>
        <v>-6.4928437898776906E-2</v>
      </c>
    </row>
    <row r="45" spans="1:16" ht="20.100000000000001" customHeight="1" x14ac:dyDescent="0.25">
      <c r="A45" s="38" t="s">
        <v>173</v>
      </c>
      <c r="B45" s="19">
        <v>23563.279999999988</v>
      </c>
      <c r="C45" s="140">
        <v>15440.970000000001</v>
      </c>
      <c r="D45" s="247">
        <f t="shared" si="8"/>
        <v>7.6641987001949241E-2</v>
      </c>
      <c r="E45" s="215">
        <f t="shared" si="9"/>
        <v>4.9016885891286881E-2</v>
      </c>
      <c r="F45" s="52">
        <f t="shared" si="13"/>
        <v>-0.34470201092547348</v>
      </c>
      <c r="H45" s="19">
        <v>4987.0650000000014</v>
      </c>
      <c r="I45" s="140">
        <v>3831.887999999999</v>
      </c>
      <c r="J45" s="247">
        <f t="shared" si="10"/>
        <v>6.3765385004673866E-2</v>
      </c>
      <c r="K45" s="215">
        <f t="shared" si="11"/>
        <v>4.8682870701897536E-2</v>
      </c>
      <c r="L45" s="52">
        <f t="shared" si="14"/>
        <v>-0.23163463881060345</v>
      </c>
      <c r="N45" s="27">
        <f t="shared" si="12"/>
        <v>2.1164561979486742</v>
      </c>
      <c r="O45" s="152">
        <f t="shared" si="12"/>
        <v>2.4816368401726048</v>
      </c>
      <c r="P45" s="52">
        <f t="shared" si="7"/>
        <v>0.17254344435659635</v>
      </c>
    </row>
    <row r="46" spans="1:16" ht="20.100000000000001" customHeight="1" x14ac:dyDescent="0.25">
      <c r="A46" s="38" t="s">
        <v>169</v>
      </c>
      <c r="B46" s="19">
        <v>12810.290000000003</v>
      </c>
      <c r="C46" s="140">
        <v>11918.630000000003</v>
      </c>
      <c r="D46" s="247">
        <f t="shared" si="8"/>
        <v>4.1666783218261678E-2</v>
      </c>
      <c r="E46" s="215">
        <f t="shared" si="9"/>
        <v>3.7835325545640501E-2</v>
      </c>
      <c r="F46" s="52">
        <f t="shared" si="13"/>
        <v>-6.9604981620244324E-2</v>
      </c>
      <c r="H46" s="19">
        <v>4105.7789999999995</v>
      </c>
      <c r="I46" s="140">
        <v>3521.5080000000003</v>
      </c>
      <c r="J46" s="247">
        <f t="shared" si="10"/>
        <v>5.2497125800266241E-2</v>
      </c>
      <c r="K46" s="215">
        <f t="shared" si="11"/>
        <v>4.4739595374316224E-2</v>
      </c>
      <c r="L46" s="52">
        <f t="shared" si="14"/>
        <v>-0.14230454196389999</v>
      </c>
      <c r="N46" s="27">
        <f t="shared" si="12"/>
        <v>3.2050632733529048</v>
      </c>
      <c r="O46" s="152">
        <f t="shared" si="12"/>
        <v>2.9546248184564834</v>
      </c>
      <c r="P46" s="52">
        <f t="shared" si="7"/>
        <v>-7.8138380910786454E-2</v>
      </c>
    </row>
    <row r="47" spans="1:16" ht="20.100000000000001" customHeight="1" x14ac:dyDescent="0.25">
      <c r="A47" s="38" t="s">
        <v>178</v>
      </c>
      <c r="B47" s="19">
        <v>8516.81</v>
      </c>
      <c r="C47" s="140">
        <v>9640.6299999999974</v>
      </c>
      <c r="D47" s="247">
        <f t="shared" si="8"/>
        <v>2.770179878684426E-2</v>
      </c>
      <c r="E47" s="215">
        <f t="shared" si="9"/>
        <v>3.0603884382271115E-2</v>
      </c>
      <c r="F47" s="52">
        <f t="shared" si="13"/>
        <v>0.13195316086656836</v>
      </c>
      <c r="H47" s="19">
        <v>3147.576</v>
      </c>
      <c r="I47" s="140">
        <v>3301.8150000000005</v>
      </c>
      <c r="J47" s="247">
        <f t="shared" si="10"/>
        <v>4.0245393928386997E-2</v>
      </c>
      <c r="K47" s="215">
        <f t="shared" si="11"/>
        <v>4.1948468412068902E-2</v>
      </c>
      <c r="L47" s="52">
        <f t="shared" si="14"/>
        <v>4.9002470472516151E-2</v>
      </c>
      <c r="N47" s="27">
        <f t="shared" si="12"/>
        <v>3.6957217549763355</v>
      </c>
      <c r="O47" s="152">
        <f t="shared" si="12"/>
        <v>3.4248954684496775</v>
      </c>
      <c r="P47" s="52">
        <f t="shared" si="7"/>
        <v>-7.3281027220728129E-2</v>
      </c>
    </row>
    <row r="48" spans="1:16" ht="20.100000000000001" customHeight="1" x14ac:dyDescent="0.25">
      <c r="A48" s="38" t="s">
        <v>185</v>
      </c>
      <c r="B48" s="19">
        <v>6449.54</v>
      </c>
      <c r="C48" s="140">
        <v>7981.8599999999988</v>
      </c>
      <c r="D48" s="247">
        <f t="shared" si="8"/>
        <v>2.0977790903836474E-2</v>
      </c>
      <c r="E48" s="215">
        <f t="shared" si="9"/>
        <v>2.5338169870171821E-2</v>
      </c>
      <c r="F48" s="52">
        <f t="shared" si="13"/>
        <v>0.23758593636135272</v>
      </c>
      <c r="H48" s="19">
        <v>1888.1849999999999</v>
      </c>
      <c r="I48" s="140">
        <v>2405.2920000000004</v>
      </c>
      <c r="J48" s="247">
        <f t="shared" si="10"/>
        <v>2.4142625669617317E-2</v>
      </c>
      <c r="K48" s="215">
        <f t="shared" si="11"/>
        <v>3.0558439974317772E-2</v>
      </c>
      <c r="L48" s="52">
        <f t="shared" si="14"/>
        <v>0.27386458424359922</v>
      </c>
      <c r="N48" s="27">
        <f t="shared" si="12"/>
        <v>2.9276273966825537</v>
      </c>
      <c r="O48" s="152">
        <f t="shared" si="12"/>
        <v>3.0134479933248648</v>
      </c>
      <c r="P48" s="52">
        <f t="shared" si="7"/>
        <v>2.9314043426277157E-2</v>
      </c>
    </row>
    <row r="49" spans="1:16" ht="20.100000000000001" customHeight="1" x14ac:dyDescent="0.25">
      <c r="A49" s="38" t="s">
        <v>184</v>
      </c>
      <c r="B49" s="19">
        <v>9609.2599999999984</v>
      </c>
      <c r="C49" s="140">
        <v>6848.2800000000007</v>
      </c>
      <c r="D49" s="247">
        <f t="shared" si="8"/>
        <v>3.1255104553285916E-2</v>
      </c>
      <c r="E49" s="215">
        <f t="shared" si="9"/>
        <v>2.1739654912326239E-2</v>
      </c>
      <c r="F49" s="52">
        <f t="shared" si="13"/>
        <v>-0.28732493449027274</v>
      </c>
      <c r="H49" s="19">
        <v>2215.3580000000002</v>
      </c>
      <c r="I49" s="140">
        <v>1549.5949999999998</v>
      </c>
      <c r="J49" s="247">
        <f t="shared" si="10"/>
        <v>2.832591028855334E-2</v>
      </c>
      <c r="K49" s="215">
        <f t="shared" si="11"/>
        <v>1.9687092374648458E-2</v>
      </c>
      <c r="L49" s="52">
        <f t="shared" si="14"/>
        <v>-0.30052163126682024</v>
      </c>
      <c r="N49" s="27">
        <f t="shared" si="12"/>
        <v>2.3054407935678718</v>
      </c>
      <c r="O49" s="152">
        <f t="shared" si="12"/>
        <v>2.2627506468777554</v>
      </c>
      <c r="P49" s="52">
        <f t="shared" si="7"/>
        <v>-1.8517129916856223E-2</v>
      </c>
    </row>
    <row r="50" spans="1:16" ht="20.100000000000001" customHeight="1" x14ac:dyDescent="0.25">
      <c r="A50" s="38" t="s">
        <v>174</v>
      </c>
      <c r="B50" s="19">
        <v>7844.0199999999995</v>
      </c>
      <c r="C50" s="140">
        <v>5254.7800000000016</v>
      </c>
      <c r="D50" s="247">
        <f t="shared" si="8"/>
        <v>2.5513480249058286E-2</v>
      </c>
      <c r="E50" s="215">
        <f t="shared" si="9"/>
        <v>1.6681138014244992E-2</v>
      </c>
      <c r="F50" s="52">
        <f t="shared" si="13"/>
        <v>-0.33009094826377267</v>
      </c>
      <c r="H50" s="19">
        <v>2341.7789999999995</v>
      </c>
      <c r="I50" s="140">
        <v>1547.0989999999999</v>
      </c>
      <c r="J50" s="247">
        <f t="shared" si="10"/>
        <v>2.9942348762420398E-2</v>
      </c>
      <c r="K50" s="215">
        <f t="shared" si="11"/>
        <v>1.9655381519510746E-2</v>
      </c>
      <c r="L50" s="52">
        <f t="shared" si="14"/>
        <v>-0.33934884547175448</v>
      </c>
      <c r="N50" s="27">
        <f t="shared" si="12"/>
        <v>2.9854322146042462</v>
      </c>
      <c r="O50" s="152">
        <f t="shared" si="12"/>
        <v>2.9441746371874737</v>
      </c>
      <c r="P50" s="52">
        <f t="shared" si="7"/>
        <v>-1.3819632954634566E-2</v>
      </c>
    </row>
    <row r="51" spans="1:16" ht="20.100000000000001" customHeight="1" x14ac:dyDescent="0.25">
      <c r="A51" s="38" t="s">
        <v>188</v>
      </c>
      <c r="B51" s="19">
        <v>3070.7400000000007</v>
      </c>
      <c r="C51" s="140">
        <v>2674.9200000000005</v>
      </c>
      <c r="D51" s="247">
        <f t="shared" si="8"/>
        <v>9.9878970655344155E-3</v>
      </c>
      <c r="E51" s="215">
        <f t="shared" si="9"/>
        <v>8.4914515349956057E-3</v>
      </c>
      <c r="F51" s="52">
        <f t="shared" si="13"/>
        <v>-0.12890052560620568</v>
      </c>
      <c r="H51" s="19">
        <v>769.52899999999988</v>
      </c>
      <c r="I51" s="140">
        <v>650.17400000000021</v>
      </c>
      <c r="J51" s="247">
        <f t="shared" si="10"/>
        <v>9.8393169042837129E-3</v>
      </c>
      <c r="K51" s="215">
        <f t="shared" si="11"/>
        <v>8.2602458046100377E-3</v>
      </c>
      <c r="L51" s="52">
        <f t="shared" si="14"/>
        <v>-0.1551013671999362</v>
      </c>
      <c r="N51" s="27">
        <f t="shared" si="12"/>
        <v>2.5060050671825023</v>
      </c>
      <c r="O51" s="152">
        <f t="shared" si="12"/>
        <v>2.4306297010751727</v>
      </c>
      <c r="P51" s="52">
        <f t="shared" si="7"/>
        <v>-3.007789852239762E-2</v>
      </c>
    </row>
    <row r="52" spans="1:16" ht="20.100000000000001" customHeight="1" x14ac:dyDescent="0.25">
      <c r="A52" s="38" t="s">
        <v>190</v>
      </c>
      <c r="B52" s="19">
        <v>2589.81</v>
      </c>
      <c r="C52" s="140">
        <v>2297.5100000000002</v>
      </c>
      <c r="D52" s="247">
        <f t="shared" si="8"/>
        <v>8.4236228724319465E-3</v>
      </c>
      <c r="E52" s="215">
        <f t="shared" si="9"/>
        <v>7.2933750602514292E-3</v>
      </c>
      <c r="F52" s="52">
        <f t="shared" si="13"/>
        <v>-0.11286542255995603</v>
      </c>
      <c r="H52" s="19">
        <v>669.77499999999986</v>
      </c>
      <c r="I52" s="140">
        <v>596.48900000000015</v>
      </c>
      <c r="J52" s="247">
        <f t="shared" si="10"/>
        <v>8.5638468200244875E-3</v>
      </c>
      <c r="K52" s="215">
        <f t="shared" si="11"/>
        <v>7.5781956210891803E-3</v>
      </c>
      <c r="L52" s="52">
        <f t="shared" si="14"/>
        <v>-0.10941883468328877</v>
      </c>
      <c r="N52" s="27">
        <f t="shared" si="12"/>
        <v>2.586193581768546</v>
      </c>
      <c r="O52" s="152">
        <f t="shared" si="12"/>
        <v>2.5962411480254715</v>
      </c>
      <c r="P52" s="52">
        <f t="shared" si="7"/>
        <v>3.8850789545516341E-3</v>
      </c>
    </row>
    <row r="53" spans="1:16" ht="20.100000000000001" customHeight="1" x14ac:dyDescent="0.25">
      <c r="A53" s="38" t="s">
        <v>192</v>
      </c>
      <c r="B53" s="19">
        <v>880.62</v>
      </c>
      <c r="C53" s="140">
        <v>626.95999999999992</v>
      </c>
      <c r="D53" s="247">
        <f t="shared" si="8"/>
        <v>2.8643069468111642E-3</v>
      </c>
      <c r="E53" s="215">
        <f t="shared" si="9"/>
        <v>1.9902652992915093E-3</v>
      </c>
      <c r="F53" s="52">
        <f t="shared" si="13"/>
        <v>-0.2880470577547638</v>
      </c>
      <c r="H53" s="19">
        <v>284.65199999999999</v>
      </c>
      <c r="I53" s="140">
        <v>275.87</v>
      </c>
      <c r="J53" s="247">
        <f t="shared" si="10"/>
        <v>3.6396045313927968E-3</v>
      </c>
      <c r="K53" s="215">
        <f t="shared" si="11"/>
        <v>3.5048371822277891E-3</v>
      </c>
      <c r="L53" s="52">
        <f t="shared" si="14"/>
        <v>-3.0851706645307193E-2</v>
      </c>
      <c r="N53" s="27">
        <f t="shared" ref="N53:N54" si="15">(H53/B53)*10</f>
        <v>3.2324044423247256</v>
      </c>
      <c r="O53" s="152">
        <f t="shared" ref="O53:O54" si="16">(I53/C53)*10</f>
        <v>4.4001212198545367</v>
      </c>
      <c r="P53" s="52">
        <f t="shared" ref="P53:P54" si="17">(O53-N53)/N53</f>
        <v>0.36125330179598331</v>
      </c>
    </row>
    <row r="54" spans="1:16" ht="20.100000000000001" customHeight="1" x14ac:dyDescent="0.25">
      <c r="A54" s="38" t="s">
        <v>181</v>
      </c>
      <c r="B54" s="19">
        <v>1081.5700000000002</v>
      </c>
      <c r="C54" s="140">
        <v>752.51999999999987</v>
      </c>
      <c r="D54" s="247">
        <f t="shared" si="8"/>
        <v>3.5179174495952301E-3</v>
      </c>
      <c r="E54" s="215">
        <f t="shared" si="9"/>
        <v>2.3888516699994361E-3</v>
      </c>
      <c r="F54" s="52">
        <f t="shared" si="13"/>
        <v>-0.30423366032711729</v>
      </c>
      <c r="H54" s="19">
        <v>398.07999999999987</v>
      </c>
      <c r="I54" s="140">
        <v>228.80800000000002</v>
      </c>
      <c r="J54" s="247">
        <f t="shared" si="10"/>
        <v>5.0899124961596761E-3</v>
      </c>
      <c r="K54" s="215">
        <f t="shared" si="11"/>
        <v>2.906930024979795E-3</v>
      </c>
      <c r="L54" s="52">
        <f t="shared" si="14"/>
        <v>-0.42522106109324737</v>
      </c>
      <c r="N54" s="27">
        <f t="shared" si="15"/>
        <v>3.6805754597483271</v>
      </c>
      <c r="O54" s="152">
        <f t="shared" si="16"/>
        <v>3.0405570616063371</v>
      </c>
      <c r="P54" s="52">
        <f t="shared" si="17"/>
        <v>-0.17389085080346475</v>
      </c>
    </row>
    <row r="55" spans="1:16" ht="20.100000000000001" customHeight="1" x14ac:dyDescent="0.25">
      <c r="A55" s="38" t="s">
        <v>191</v>
      </c>
      <c r="B55" s="19">
        <v>1317.5600000000002</v>
      </c>
      <c r="C55" s="140">
        <v>839.70000000000016</v>
      </c>
      <c r="D55" s="247">
        <f t="shared" si="8"/>
        <v>4.2854991492817769E-3</v>
      </c>
      <c r="E55" s="215">
        <f t="shared" si="9"/>
        <v>2.6656019073227652E-3</v>
      </c>
      <c r="F55" s="52">
        <f t="shared" si="13"/>
        <v>-0.36268557029660886</v>
      </c>
      <c r="H55" s="19">
        <v>366.65499999999992</v>
      </c>
      <c r="I55" s="140">
        <v>218.89399999999995</v>
      </c>
      <c r="J55" s="247">
        <f t="shared" si="10"/>
        <v>4.6881075820926106E-3</v>
      </c>
      <c r="K55" s="215">
        <f t="shared" si="11"/>
        <v>2.7809759312957894E-3</v>
      </c>
      <c r="L55" s="52">
        <f t="shared" si="14"/>
        <v>-0.40299736809807585</v>
      </c>
      <c r="N55" s="27">
        <f t="shared" ref="N55" si="18">(H55/B55)*10</f>
        <v>2.7828334193509203</v>
      </c>
      <c r="O55" s="152">
        <f t="shared" ref="O55" si="19">(I55/C55)*10</f>
        <v>2.6068119566511836</v>
      </c>
      <c r="P55" s="52">
        <f t="shared" ref="P55" si="20">(O55-N55)/N55</f>
        <v>-6.3252604872336457E-2</v>
      </c>
    </row>
    <row r="56" spans="1:16" ht="20.100000000000001" customHeight="1" x14ac:dyDescent="0.25">
      <c r="A56" s="38" t="s">
        <v>189</v>
      </c>
      <c r="B56" s="19">
        <v>1054.6899999999998</v>
      </c>
      <c r="C56" s="140">
        <v>568.05000000000018</v>
      </c>
      <c r="D56" s="247">
        <f t="shared" si="8"/>
        <v>3.4304874903275718E-3</v>
      </c>
      <c r="E56" s="215">
        <f t="shared" si="9"/>
        <v>1.8032573102949826E-3</v>
      </c>
      <c r="F56" s="52">
        <f t="shared" si="13"/>
        <v>-0.4614057211123645</v>
      </c>
      <c r="H56" s="19">
        <v>344.35800000000012</v>
      </c>
      <c r="I56" s="140">
        <v>213.82599999999996</v>
      </c>
      <c r="J56" s="247">
        <f t="shared" si="10"/>
        <v>4.4030146888880501E-3</v>
      </c>
      <c r="K56" s="215">
        <f t="shared" si="11"/>
        <v>2.7165886661363651E-3</v>
      </c>
      <c r="L56" s="52">
        <f t="shared" si="14"/>
        <v>-0.37905900254967245</v>
      </c>
      <c r="N56" s="27">
        <f t="shared" ref="N56" si="21">(H56/B56)*10</f>
        <v>3.2650162607021986</v>
      </c>
      <c r="O56" s="152">
        <f t="shared" ref="O56" si="22">(I56/C56)*10</f>
        <v>3.7642108969280859</v>
      </c>
      <c r="P56" s="52">
        <f t="shared" si="7"/>
        <v>0.15289192958522257</v>
      </c>
    </row>
    <row r="57" spans="1:16" ht="20.100000000000001" customHeight="1" x14ac:dyDescent="0.25">
      <c r="A57" s="38" t="s">
        <v>211</v>
      </c>
      <c r="B57" s="19">
        <v>176.61000000000004</v>
      </c>
      <c r="C57" s="140">
        <v>453.96999999999997</v>
      </c>
      <c r="D57" s="247">
        <f t="shared" si="8"/>
        <v>5.7444215425077772E-4</v>
      </c>
      <c r="E57" s="215">
        <f t="shared" si="9"/>
        <v>1.4411138476447725E-3</v>
      </c>
      <c r="F57" s="52">
        <f t="shared" si="13"/>
        <v>1.5704659985278286</v>
      </c>
      <c r="H57" s="19">
        <v>57.953999999999994</v>
      </c>
      <c r="I57" s="140">
        <v>134.702</v>
      </c>
      <c r="J57" s="247">
        <f t="shared" si="10"/>
        <v>7.4100881431480594E-4</v>
      </c>
      <c r="K57" s="215">
        <f t="shared" si="11"/>
        <v>1.7113443945352797E-3</v>
      </c>
      <c r="L57" s="52">
        <f t="shared" si="14"/>
        <v>1.3242916796079651</v>
      </c>
      <c r="N57" s="27">
        <f t="shared" ref="N57" si="23">(H57/B57)*10</f>
        <v>3.2814676405639531</v>
      </c>
      <c r="O57" s="152">
        <f t="shared" ref="O57" si="24">(I57/C57)*10</f>
        <v>2.9672004758023656</v>
      </c>
      <c r="P57" s="52">
        <f t="shared" ref="P57" si="25">(O57-N57)/N57</f>
        <v>-9.5770307430969398E-2</v>
      </c>
    </row>
    <row r="58" spans="1:16" ht="20.100000000000001" customHeight="1" x14ac:dyDescent="0.25">
      <c r="A58" s="38" t="s">
        <v>195</v>
      </c>
      <c r="B58" s="19">
        <v>171.55</v>
      </c>
      <c r="C58" s="140">
        <v>324.74</v>
      </c>
      <c r="D58" s="247">
        <f t="shared" si="8"/>
        <v>5.5798398483506535E-4</v>
      </c>
      <c r="E58" s="215">
        <f t="shared" si="9"/>
        <v>1.0308771744480106E-3</v>
      </c>
      <c r="F58" s="52">
        <f t="shared" si="13"/>
        <v>0.89297580880209848</v>
      </c>
      <c r="H58" s="19">
        <v>77.843000000000004</v>
      </c>
      <c r="I58" s="140">
        <v>89.935999999999993</v>
      </c>
      <c r="J58" s="247">
        <f t="shared" si="10"/>
        <v>9.9531264680103953E-4</v>
      </c>
      <c r="K58" s="215">
        <f t="shared" si="11"/>
        <v>1.1426071585197318E-3</v>
      </c>
      <c r="L58" s="52">
        <f t="shared" si="14"/>
        <v>0.15535115553100456</v>
      </c>
      <c r="N58" s="27">
        <f t="shared" si="12"/>
        <v>4.5376275138443596</v>
      </c>
      <c r="O58" s="152">
        <f t="shared" si="12"/>
        <v>2.7694771201576645</v>
      </c>
      <c r="P58" s="52">
        <f t="shared" si="7"/>
        <v>-0.38966406746522181</v>
      </c>
    </row>
    <row r="59" spans="1:16" ht="20.100000000000001" customHeight="1" x14ac:dyDescent="0.25">
      <c r="A59" s="38" t="s">
        <v>187</v>
      </c>
      <c r="B59" s="19">
        <v>262.32999999999987</v>
      </c>
      <c r="C59" s="140">
        <v>194.85</v>
      </c>
      <c r="D59" s="247">
        <f t="shared" si="8"/>
        <v>8.5325525352248689E-4</v>
      </c>
      <c r="E59" s="215">
        <f t="shared" si="9"/>
        <v>6.185453514848644E-4</v>
      </c>
      <c r="F59" s="52">
        <f>(C59-B59)/B59</f>
        <v>-0.25723325582281825</v>
      </c>
      <c r="H59" s="19">
        <v>91.099000000000004</v>
      </c>
      <c r="I59" s="140">
        <v>71.507000000000005</v>
      </c>
      <c r="J59" s="247">
        <f t="shared" si="10"/>
        <v>1.1648059146092508E-3</v>
      </c>
      <c r="K59" s="215">
        <f t="shared" si="11"/>
        <v>9.084728038190543E-4</v>
      </c>
      <c r="L59" s="52">
        <f>(I59-H59)/H59</f>
        <v>-0.21506273394878098</v>
      </c>
      <c r="N59" s="27">
        <f t="shared" si="12"/>
        <v>3.4726870735333377</v>
      </c>
      <c r="O59" s="152">
        <f t="shared" si="12"/>
        <v>3.6698486014883249</v>
      </c>
      <c r="P59" s="52">
        <f>(O59-N59)/N59</f>
        <v>5.6774919185097271E-2</v>
      </c>
    </row>
    <row r="60" spans="1:16" ht="20.100000000000001" customHeight="1" x14ac:dyDescent="0.25">
      <c r="A60" s="38" t="s">
        <v>193</v>
      </c>
      <c r="B60" s="19">
        <v>336.49999999999994</v>
      </c>
      <c r="C60" s="140">
        <v>257.66000000000003</v>
      </c>
      <c r="D60" s="247">
        <f t="shared" si="8"/>
        <v>1.0945007921713754E-3</v>
      </c>
      <c r="E60" s="215">
        <f t="shared" si="9"/>
        <v>8.1793377091911822E-4</v>
      </c>
      <c r="F60" s="52">
        <f>(C60-B60)/B60</f>
        <v>-0.23429420505200574</v>
      </c>
      <c r="H60" s="19">
        <v>136.10800000000003</v>
      </c>
      <c r="I60" s="140">
        <v>57.811</v>
      </c>
      <c r="J60" s="247">
        <f t="shared" si="10"/>
        <v>1.7402979552534708E-3</v>
      </c>
      <c r="K60" s="215">
        <f t="shared" si="11"/>
        <v>7.344696499864817E-4</v>
      </c>
      <c r="L60" s="52">
        <f>(I60-H60)/H60</f>
        <v>-0.57525641402415739</v>
      </c>
      <c r="N60" s="27">
        <f t="shared" si="12"/>
        <v>4.0448142644873712</v>
      </c>
      <c r="O60" s="152">
        <f t="shared" si="12"/>
        <v>2.2436932391523712</v>
      </c>
      <c r="P60" s="52">
        <f>(O60-N60)/N60</f>
        <v>-0.4452914046383955</v>
      </c>
    </row>
    <row r="61" spans="1:16" ht="20.100000000000001" customHeight="1" thickBot="1" x14ac:dyDescent="0.3">
      <c r="A61" s="8" t="s">
        <v>17</v>
      </c>
      <c r="B61" s="19">
        <f>B62-SUM(B39:B60)</f>
        <v>192.8300000000163</v>
      </c>
      <c r="C61" s="140">
        <f>C62-SUM(C39:C60)</f>
        <v>278.07999999995809</v>
      </c>
      <c r="D61" s="247">
        <f t="shared" si="8"/>
        <v>6.2719936925534684E-4</v>
      </c>
      <c r="E61" s="215">
        <f t="shared" si="9"/>
        <v>8.8275643490318286E-4</v>
      </c>
      <c r="F61" s="52">
        <f t="shared" si="13"/>
        <v>0.44209925841380793</v>
      </c>
      <c r="H61" s="19">
        <f>H62-SUM(H39:H60)</f>
        <v>91.991000000052736</v>
      </c>
      <c r="I61" s="140">
        <f>I62-SUM(I39:I60)</f>
        <v>112.57599999998638</v>
      </c>
      <c r="J61" s="247">
        <f t="shared" si="10"/>
        <v>1.1762111646766815E-3</v>
      </c>
      <c r="K61" s="215">
        <f t="shared" si="11"/>
        <v>1.4302408765955988E-3</v>
      </c>
      <c r="L61" s="52">
        <f t="shared" si="14"/>
        <v>0.22377189072759121</v>
      </c>
      <c r="N61" s="27">
        <f t="shared" si="12"/>
        <v>4.7705751179818989</v>
      </c>
      <c r="O61" s="152">
        <f t="shared" si="12"/>
        <v>4.0483314154201437</v>
      </c>
      <c r="P61" s="52">
        <f t="shared" si="7"/>
        <v>-0.15139552039320714</v>
      </c>
    </row>
    <row r="62" spans="1:16" ht="26.25" customHeight="1" thickBot="1" x14ac:dyDescent="0.3">
      <c r="A62" s="12" t="s">
        <v>18</v>
      </c>
      <c r="B62" s="17">
        <v>307446.10000000003</v>
      </c>
      <c r="C62" s="145">
        <v>315013.27999999997</v>
      </c>
      <c r="D62" s="253">
        <f>SUM(D39:D61)</f>
        <v>0.99999999999999978</v>
      </c>
      <c r="E62" s="254">
        <f>SUM(E39:E61)</f>
        <v>1</v>
      </c>
      <c r="F62" s="57">
        <f t="shared" si="13"/>
        <v>2.4613029731064839E-2</v>
      </c>
      <c r="G62" s="1"/>
      <c r="H62" s="17">
        <v>78209.596000000005</v>
      </c>
      <c r="I62" s="145">
        <v>78711.21699999999</v>
      </c>
      <c r="J62" s="253">
        <f>SUM(J39:J61)</f>
        <v>1.0000000000000004</v>
      </c>
      <c r="K62" s="254">
        <f>SUM(K39:K61)</f>
        <v>0.99999999999999989</v>
      </c>
      <c r="L62" s="57">
        <f t="shared" si="14"/>
        <v>6.4138037485832891E-3</v>
      </c>
      <c r="M62" s="1"/>
      <c r="N62" s="29">
        <f t="shared" si="12"/>
        <v>2.5438473930877636</v>
      </c>
      <c r="O62" s="146">
        <f t="shared" si="12"/>
        <v>2.4986634531725138</v>
      </c>
      <c r="P62" s="57">
        <f t="shared" si="7"/>
        <v>-1.7762048162961858E-2</v>
      </c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B5</f>
        <v>jan-jun</v>
      </c>
      <c r="C66" s="353"/>
      <c r="D66" s="359" t="str">
        <f>B5</f>
        <v>jan-jun</v>
      </c>
      <c r="E66" s="353"/>
      <c r="F66" s="131" t="str">
        <f>F37</f>
        <v>2024/2023</v>
      </c>
      <c r="H66" s="348" t="str">
        <f>B5</f>
        <v>jan-jun</v>
      </c>
      <c r="I66" s="353"/>
      <c r="J66" s="359" t="str">
        <f>B5</f>
        <v>jan-jun</v>
      </c>
      <c r="K66" s="349"/>
      <c r="L66" s="131" t="str">
        <f>F66</f>
        <v>2024/2023</v>
      </c>
      <c r="N66" s="348" t="str">
        <f>B5</f>
        <v>jan-jun</v>
      </c>
      <c r="O66" s="349"/>
      <c r="P66" s="131" t="str">
        <f>P37</f>
        <v>2024/2023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164</v>
      </c>
      <c r="B68" s="39">
        <v>83416.149999999965</v>
      </c>
      <c r="C68" s="147">
        <v>88837.959999999992</v>
      </c>
      <c r="D68" s="247">
        <f>B68/$B$96</f>
        <v>0.19460394938738676</v>
      </c>
      <c r="E68" s="246">
        <f>C68/$C$96</f>
        <v>0.18768973017397192</v>
      </c>
      <c r="F68" s="61">
        <f t="shared" ref="F68:F87" si="26">(C68-B68)/B68</f>
        <v>6.4997125856324334E-2</v>
      </c>
      <c r="H68" s="19">
        <v>28028.097000000012</v>
      </c>
      <c r="I68" s="147">
        <v>29162.141000000014</v>
      </c>
      <c r="J68" s="245">
        <f>H68/$H$96</f>
        <v>0.19998453528679538</v>
      </c>
      <c r="K68" s="246">
        <f>I68/$I$96</f>
        <v>0.19518574760321164</v>
      </c>
      <c r="L68" s="61">
        <f>(I68-H68)/H68</f>
        <v>4.0460970289920191E-2</v>
      </c>
      <c r="N68" s="41">
        <f>(H68/B68)*10</f>
        <v>3.3600324397613681</v>
      </c>
      <c r="O68" s="149">
        <f t="shared" ref="N68:O96" si="27">(I68/C68)*10</f>
        <v>3.2826216405689657</v>
      </c>
      <c r="P68" s="61">
        <f t="shared" si="7"/>
        <v>-2.3038705899488348E-2</v>
      </c>
    </row>
    <row r="69" spans="1:16" ht="20.100000000000001" customHeight="1" x14ac:dyDescent="0.25">
      <c r="A69" s="38" t="s">
        <v>162</v>
      </c>
      <c r="B69" s="19">
        <v>90712.049999999988</v>
      </c>
      <c r="C69" s="140">
        <v>87024.160000000018</v>
      </c>
      <c r="D69" s="247">
        <f t="shared" ref="D69:D95" si="28">B69/$B$96</f>
        <v>0.21162476555230736</v>
      </c>
      <c r="E69" s="215">
        <f t="shared" ref="E69:E95" si="29">C69/$C$96</f>
        <v>0.18385767873346667</v>
      </c>
      <c r="F69" s="52">
        <f t="shared" si="26"/>
        <v>-4.0654907479215505E-2</v>
      </c>
      <c r="H69" s="19">
        <v>28487.596999999987</v>
      </c>
      <c r="I69" s="140">
        <v>27578.560999999994</v>
      </c>
      <c r="J69" s="214">
        <f>H69/$H$96</f>
        <v>0.20326313439983104</v>
      </c>
      <c r="K69" s="215">
        <f t="shared" ref="K69:K96" si="30">I69/$I$96</f>
        <v>0.18458665454658396</v>
      </c>
      <c r="L69" s="52">
        <f>(I69-H69)/H69</f>
        <v>-3.1909886958875235E-2</v>
      </c>
      <c r="N69" s="40">
        <f>(H69/B69)*10</f>
        <v>3.1404424219274056</v>
      </c>
      <c r="O69" s="143">
        <f t="shared" si="27"/>
        <v>3.1690694859910158</v>
      </c>
      <c r="P69" s="52">
        <f t="shared" si="7"/>
        <v>9.1156150049841265E-3</v>
      </c>
    </row>
    <row r="70" spans="1:16" ht="20.100000000000001" customHeight="1" x14ac:dyDescent="0.25">
      <c r="A70" s="38" t="s">
        <v>163</v>
      </c>
      <c r="B70" s="19">
        <v>59981.279999999984</v>
      </c>
      <c r="C70" s="140">
        <v>64426.180000000022</v>
      </c>
      <c r="D70" s="247">
        <f t="shared" si="28"/>
        <v>0.13993206324327695</v>
      </c>
      <c r="E70" s="215">
        <f t="shared" si="29"/>
        <v>0.13611447561762732</v>
      </c>
      <c r="F70" s="52">
        <f t="shared" si="26"/>
        <v>7.4104787360323734E-2</v>
      </c>
      <c r="H70" s="19">
        <v>17584.883000000009</v>
      </c>
      <c r="I70" s="140">
        <v>19301.439999999995</v>
      </c>
      <c r="J70" s="214">
        <f t="shared" ref="J70:J96" si="31">H70/$H$96</f>
        <v>0.12547068945949733</v>
      </c>
      <c r="K70" s="215">
        <f t="shared" si="30"/>
        <v>0.12918687953050259</v>
      </c>
      <c r="L70" s="52">
        <f t="shared" ref="L70:L87" si="32">(I70-H70)/H70</f>
        <v>9.7615491669747548E-2</v>
      </c>
      <c r="N70" s="40">
        <f t="shared" si="27"/>
        <v>2.931728532635518</v>
      </c>
      <c r="O70" s="143">
        <f t="shared" si="27"/>
        <v>2.9959001138977959</v>
      </c>
      <c r="P70" s="52">
        <f t="shared" si="7"/>
        <v>2.1888650517239368E-2</v>
      </c>
    </row>
    <row r="71" spans="1:16" ht="20.100000000000001" customHeight="1" x14ac:dyDescent="0.25">
      <c r="A71" s="38" t="s">
        <v>166</v>
      </c>
      <c r="B71" s="19">
        <v>47854.619999999981</v>
      </c>
      <c r="C71" s="140">
        <v>46744.349999999991</v>
      </c>
      <c r="D71" s="247">
        <f t="shared" si="28"/>
        <v>0.11164142733071027</v>
      </c>
      <c r="E71" s="215">
        <f t="shared" si="29"/>
        <v>9.8757720670957588E-2</v>
      </c>
      <c r="F71" s="52">
        <f t="shared" si="26"/>
        <v>-2.3200894709852257E-2</v>
      </c>
      <c r="H71" s="19">
        <v>17696.801999999996</v>
      </c>
      <c r="I71" s="140">
        <v>17948.573999999997</v>
      </c>
      <c r="J71" s="214">
        <f t="shared" si="31"/>
        <v>0.12626924774922924</v>
      </c>
      <c r="K71" s="215">
        <f t="shared" si="30"/>
        <v>0.12013198326561704</v>
      </c>
      <c r="L71" s="52">
        <f t="shared" si="32"/>
        <v>1.422697728097997E-2</v>
      </c>
      <c r="N71" s="40">
        <f t="shared" si="27"/>
        <v>3.698034170995403</v>
      </c>
      <c r="O71" s="143">
        <f t="shared" si="27"/>
        <v>3.839731218853188</v>
      </c>
      <c r="P71" s="52">
        <f t="shared" si="7"/>
        <v>3.83168573641504E-2</v>
      </c>
    </row>
    <row r="72" spans="1:16" ht="20.100000000000001" customHeight="1" x14ac:dyDescent="0.25">
      <c r="A72" s="38" t="s">
        <v>176</v>
      </c>
      <c r="B72" s="19">
        <v>24689.140000000007</v>
      </c>
      <c r="C72" s="140">
        <v>64342.200000000012</v>
      </c>
      <c r="D72" s="247">
        <f t="shared" si="28"/>
        <v>5.7598008910482078E-2</v>
      </c>
      <c r="E72" s="215">
        <f t="shared" si="29"/>
        <v>0.13593704939644877</v>
      </c>
      <c r="F72" s="52">
        <f t="shared" si="26"/>
        <v>1.6060932053526367</v>
      </c>
      <c r="H72" s="19">
        <v>5141.8359999999993</v>
      </c>
      <c r="I72" s="140">
        <v>13091.112999999999</v>
      </c>
      <c r="J72" s="214">
        <f t="shared" si="31"/>
        <v>3.6687745264365045E-2</v>
      </c>
      <c r="K72" s="215">
        <f t="shared" si="30"/>
        <v>8.7620407495564934E-2</v>
      </c>
      <c r="L72" s="52">
        <f t="shared" si="32"/>
        <v>1.5459997168326647</v>
      </c>
      <c r="N72" s="40">
        <f t="shared" si="27"/>
        <v>2.0826306627124307</v>
      </c>
      <c r="O72" s="143">
        <f t="shared" si="27"/>
        <v>2.0346076136656808</v>
      </c>
      <c r="P72" s="52">
        <f t="shared" ref="P72:P90" si="33">(O72-N72)/N72</f>
        <v>-2.3058840872055737E-2</v>
      </c>
    </row>
    <row r="73" spans="1:16" ht="20.100000000000001" customHeight="1" x14ac:dyDescent="0.25">
      <c r="A73" s="38" t="s">
        <v>170</v>
      </c>
      <c r="B73" s="19">
        <v>27690.940000000006</v>
      </c>
      <c r="C73" s="140">
        <v>23577.730000000007</v>
      </c>
      <c r="D73" s="247">
        <f t="shared" si="28"/>
        <v>6.4600994966192607E-2</v>
      </c>
      <c r="E73" s="215">
        <f t="shared" si="29"/>
        <v>4.981314048425655E-2</v>
      </c>
      <c r="F73" s="52">
        <f t="shared" si="26"/>
        <v>-0.14853991955491574</v>
      </c>
      <c r="H73" s="19">
        <v>11650.907999999998</v>
      </c>
      <c r="I73" s="140">
        <v>9895.2870000000003</v>
      </c>
      <c r="J73" s="214">
        <f t="shared" si="31"/>
        <v>8.3130917594912174E-2</v>
      </c>
      <c r="K73" s="215">
        <f t="shared" si="30"/>
        <v>6.6230356366610413E-2</v>
      </c>
      <c r="L73" s="52">
        <f t="shared" si="32"/>
        <v>-0.15068533714282165</v>
      </c>
      <c r="N73" s="40">
        <f t="shared" si="27"/>
        <v>4.2074801361022756</v>
      </c>
      <c r="O73" s="143">
        <f t="shared" si="27"/>
        <v>4.1968785799141806</v>
      </c>
      <c r="P73" s="52">
        <f t="shared" si="33"/>
        <v>-2.5196925107568214E-3</v>
      </c>
    </row>
    <row r="74" spans="1:16" ht="20.100000000000001" customHeight="1" x14ac:dyDescent="0.25">
      <c r="A74" s="38" t="s">
        <v>175</v>
      </c>
      <c r="B74" s="19">
        <v>15667.130000000001</v>
      </c>
      <c r="C74" s="140">
        <v>16813.919999999991</v>
      </c>
      <c r="D74" s="247">
        <f t="shared" si="28"/>
        <v>3.655030079385839E-2</v>
      </c>
      <c r="E74" s="215">
        <f t="shared" si="29"/>
        <v>3.5523104177164228E-2</v>
      </c>
      <c r="F74" s="52">
        <f t="shared" si="26"/>
        <v>7.3197196933962372E-2</v>
      </c>
      <c r="H74" s="19">
        <v>4355.6760000000013</v>
      </c>
      <c r="I74" s="140">
        <v>5070.2639999999992</v>
      </c>
      <c r="J74" s="214">
        <f t="shared" si="31"/>
        <v>3.1078379695911842E-2</v>
      </c>
      <c r="K74" s="215">
        <f t="shared" si="30"/>
        <v>3.3935892065868882E-2</v>
      </c>
      <c r="L74" s="52">
        <f t="shared" si="32"/>
        <v>0.16405903469404007</v>
      </c>
      <c r="N74" s="40">
        <f t="shared" si="27"/>
        <v>2.7801365023459952</v>
      </c>
      <c r="O74" s="143">
        <f t="shared" si="27"/>
        <v>3.0155157155499741</v>
      </c>
      <c r="P74" s="52">
        <f t="shared" si="33"/>
        <v>8.4664624562627092E-2</v>
      </c>
    </row>
    <row r="75" spans="1:16" ht="20.100000000000001" customHeight="1" x14ac:dyDescent="0.25">
      <c r="A75" s="38" t="s">
        <v>168</v>
      </c>
      <c r="B75" s="19">
        <v>15053.699999999999</v>
      </c>
      <c r="C75" s="140">
        <v>11930.37</v>
      </c>
      <c r="D75" s="247">
        <f t="shared" si="28"/>
        <v>3.5119212201628884E-2</v>
      </c>
      <c r="E75" s="215">
        <f t="shared" si="29"/>
        <v>2.5205530678278177E-2</v>
      </c>
      <c r="F75" s="52">
        <f t="shared" si="26"/>
        <v>-0.20747922437673119</v>
      </c>
      <c r="H75" s="19">
        <v>5252.68</v>
      </c>
      <c r="I75" s="140">
        <v>4060.9020000000005</v>
      </c>
      <c r="J75" s="214">
        <f t="shared" si="31"/>
        <v>3.7478633273255901E-2</v>
      </c>
      <c r="K75" s="215">
        <f t="shared" si="30"/>
        <v>2.7180109746173201E-2</v>
      </c>
      <c r="L75" s="52">
        <f t="shared" si="32"/>
        <v>-0.22688951163977242</v>
      </c>
      <c r="N75" s="40">
        <f t="shared" si="27"/>
        <v>3.4892949906003179</v>
      </c>
      <c r="O75" s="143">
        <f t="shared" si="27"/>
        <v>3.4038357569798761</v>
      </c>
      <c r="P75" s="52">
        <f t="shared" si="33"/>
        <v>-2.4491833980978189E-2</v>
      </c>
    </row>
    <row r="76" spans="1:16" ht="20.100000000000001" customHeight="1" x14ac:dyDescent="0.25">
      <c r="A76" s="38" t="s">
        <v>183</v>
      </c>
      <c r="B76" s="19">
        <v>6582.4700000000012</v>
      </c>
      <c r="C76" s="140">
        <v>6057.3</v>
      </c>
      <c r="D76" s="247">
        <f t="shared" si="28"/>
        <v>1.5356434679903023E-2</v>
      </c>
      <c r="E76" s="215">
        <f t="shared" si="29"/>
        <v>1.2797378537089328E-2</v>
      </c>
      <c r="F76" s="52">
        <f t="shared" si="26"/>
        <v>-7.9783120925731657E-2</v>
      </c>
      <c r="H76" s="19">
        <v>2768.3810000000003</v>
      </c>
      <c r="I76" s="140">
        <v>2441.7440000000011</v>
      </c>
      <c r="J76" s="214">
        <f t="shared" si="31"/>
        <v>1.9752799763101778E-2</v>
      </c>
      <c r="K76" s="215">
        <f t="shared" si="30"/>
        <v>1.6342888819296787E-2</v>
      </c>
      <c r="L76" s="52">
        <f t="shared" si="32"/>
        <v>-0.11798845606872725</v>
      </c>
      <c r="N76" s="40">
        <f t="shared" si="27"/>
        <v>4.2056872268312651</v>
      </c>
      <c r="O76" s="143">
        <f t="shared" si="27"/>
        <v>4.0310765522592593</v>
      </c>
      <c r="P76" s="52">
        <f t="shared" si="33"/>
        <v>-4.1517750882193991E-2</v>
      </c>
    </row>
    <row r="77" spans="1:16" ht="20.100000000000001" customHeight="1" x14ac:dyDescent="0.25">
      <c r="A77" s="38" t="s">
        <v>186</v>
      </c>
      <c r="B77" s="19">
        <v>2940.5300000000011</v>
      </c>
      <c r="C77" s="140">
        <v>3732.2200000000012</v>
      </c>
      <c r="D77" s="247">
        <f t="shared" si="28"/>
        <v>6.8600475002993169E-3</v>
      </c>
      <c r="E77" s="215">
        <f t="shared" si="29"/>
        <v>7.8851356419024216E-3</v>
      </c>
      <c r="F77" s="52">
        <f t="shared" si="26"/>
        <v>0.26923377758431294</v>
      </c>
      <c r="H77" s="19">
        <v>1518.7150000000004</v>
      </c>
      <c r="I77" s="140">
        <v>2387.2000000000003</v>
      </c>
      <c r="J77" s="214">
        <f t="shared" si="31"/>
        <v>1.0836251690868822E-2</v>
      </c>
      <c r="K77" s="215">
        <f t="shared" si="30"/>
        <v>1.5977819210132298E-2</v>
      </c>
      <c r="L77" s="52">
        <f t="shared" si="32"/>
        <v>0.57185515386362795</v>
      </c>
      <c r="N77" s="40">
        <f t="shared" si="27"/>
        <v>5.1647662156141916</v>
      </c>
      <c r="O77" s="143">
        <f t="shared" si="27"/>
        <v>6.3961931504573677</v>
      </c>
      <c r="P77" s="52">
        <f t="shared" si="33"/>
        <v>0.23842839800189009</v>
      </c>
    </row>
    <row r="78" spans="1:16" ht="20.100000000000001" customHeight="1" x14ac:dyDescent="0.25">
      <c r="A78" s="38" t="s">
        <v>177</v>
      </c>
      <c r="B78" s="19">
        <v>1069.0999999999999</v>
      </c>
      <c r="C78" s="140">
        <v>1076.8199999999997</v>
      </c>
      <c r="D78" s="247">
        <f t="shared" si="28"/>
        <v>2.4941343167966304E-3</v>
      </c>
      <c r="E78" s="215">
        <f t="shared" si="29"/>
        <v>2.2750190937065235E-3</v>
      </c>
      <c r="F78" s="52">
        <f t="shared" si="26"/>
        <v>7.2210270320828742E-3</v>
      </c>
      <c r="H78" s="19">
        <v>2073.1330000000007</v>
      </c>
      <c r="I78" s="140">
        <v>2214.663</v>
      </c>
      <c r="J78" s="214">
        <f t="shared" si="31"/>
        <v>1.479210449402683E-2</v>
      </c>
      <c r="K78" s="215">
        <f t="shared" si="30"/>
        <v>1.4823008137302789E-2</v>
      </c>
      <c r="L78" s="52">
        <f t="shared" si="32"/>
        <v>6.826865425421294E-2</v>
      </c>
      <c r="N78" s="40">
        <f t="shared" si="27"/>
        <v>19.391385277336084</v>
      </c>
      <c r="O78" s="143">
        <f t="shared" si="27"/>
        <v>20.566696383796739</v>
      </c>
      <c r="P78" s="52">
        <f t="shared" si="33"/>
        <v>6.0609961054938828E-2</v>
      </c>
    </row>
    <row r="79" spans="1:16" ht="20.100000000000001" customHeight="1" x14ac:dyDescent="0.25">
      <c r="A79" s="38" t="s">
        <v>180</v>
      </c>
      <c r="B79" s="19">
        <v>6795.4500000000007</v>
      </c>
      <c r="C79" s="140">
        <v>6059.9400000000005</v>
      </c>
      <c r="D79" s="247">
        <f t="shared" si="28"/>
        <v>1.5853301882962929E-2</v>
      </c>
      <c r="E79" s="215">
        <f t="shared" si="29"/>
        <v>1.2802956117750335E-2</v>
      </c>
      <c r="F79" s="52">
        <f t="shared" si="26"/>
        <v>-0.10823565768271419</v>
      </c>
      <c r="H79" s="19">
        <v>2698.6629999999991</v>
      </c>
      <c r="I79" s="140">
        <v>2014.8690000000001</v>
      </c>
      <c r="J79" s="214">
        <f t="shared" si="31"/>
        <v>1.9255351726186358E-2</v>
      </c>
      <c r="K79" s="215">
        <f t="shared" si="30"/>
        <v>1.3485762656710813E-2</v>
      </c>
      <c r="L79" s="52">
        <f t="shared" si="32"/>
        <v>-0.25338250830133263</v>
      </c>
      <c r="N79" s="40">
        <f t="shared" si="27"/>
        <v>3.9712793118925145</v>
      </c>
      <c r="O79" s="143">
        <f t="shared" si="27"/>
        <v>3.3248992564282815</v>
      </c>
      <c r="P79" s="52">
        <f t="shared" si="33"/>
        <v>-0.16276368512498313</v>
      </c>
    </row>
    <row r="80" spans="1:16" ht="20.100000000000001" customHeight="1" x14ac:dyDescent="0.25">
      <c r="A80" s="38" t="s">
        <v>196</v>
      </c>
      <c r="B80" s="19">
        <v>5089.6400000000003</v>
      </c>
      <c r="C80" s="140">
        <v>8718.0700000000015</v>
      </c>
      <c r="D80" s="247">
        <f t="shared" si="28"/>
        <v>1.1873768388495749E-2</v>
      </c>
      <c r="E80" s="215">
        <f t="shared" si="29"/>
        <v>1.84188403914025E-2</v>
      </c>
      <c r="F80" s="52">
        <f t="shared" si="26"/>
        <v>0.71290503847030462</v>
      </c>
      <c r="H80" s="19">
        <v>1123.4420000000002</v>
      </c>
      <c r="I80" s="140">
        <v>1830.2000000000003</v>
      </c>
      <c r="J80" s="214">
        <f t="shared" si="31"/>
        <v>8.0159215337262425E-3</v>
      </c>
      <c r="K80" s="215">
        <f t="shared" si="30"/>
        <v>1.2249750636052334E-2</v>
      </c>
      <c r="L80" s="52">
        <f t="shared" si="32"/>
        <v>0.6291005677195618</v>
      </c>
      <c r="N80" s="40">
        <f t="shared" si="27"/>
        <v>2.207311322608279</v>
      </c>
      <c r="O80" s="143">
        <f t="shared" si="27"/>
        <v>2.099317853607507</v>
      </c>
      <c r="P80" s="52">
        <f t="shared" si="33"/>
        <v>-4.8925345461989955E-2</v>
      </c>
    </row>
    <row r="81" spans="1:16" ht="20.100000000000001" customHeight="1" x14ac:dyDescent="0.25">
      <c r="A81" s="38" t="s">
        <v>200</v>
      </c>
      <c r="B81" s="19">
        <v>4400.47</v>
      </c>
      <c r="C81" s="140">
        <v>6491.7900000000009</v>
      </c>
      <c r="D81" s="247">
        <f t="shared" si="28"/>
        <v>1.0265983759268609E-2</v>
      </c>
      <c r="E81" s="215">
        <f t="shared" si="29"/>
        <v>1.3715334227013872E-2</v>
      </c>
      <c r="F81" s="52">
        <f t="shared" si="26"/>
        <v>0.47524923474083464</v>
      </c>
      <c r="H81" s="19">
        <v>915.22399999999993</v>
      </c>
      <c r="I81" s="140">
        <v>1497.9879999999998</v>
      </c>
      <c r="J81" s="214">
        <f t="shared" si="31"/>
        <v>6.5302559186705368E-3</v>
      </c>
      <c r="K81" s="215">
        <f t="shared" si="30"/>
        <v>1.0026215416784372E-2</v>
      </c>
      <c r="L81" s="52">
        <f t="shared" si="32"/>
        <v>0.63674466578673627</v>
      </c>
      <c r="N81" s="40">
        <f t="shared" si="27"/>
        <v>2.0798323815410624</v>
      </c>
      <c r="O81" s="143">
        <f t="shared" si="27"/>
        <v>2.3075114875866283</v>
      </c>
      <c r="P81" s="52">
        <f t="shared" si="33"/>
        <v>0.10946993039740339</v>
      </c>
    </row>
    <row r="82" spans="1:16" ht="20.100000000000001" customHeight="1" x14ac:dyDescent="0.25">
      <c r="A82" s="38" t="s">
        <v>202</v>
      </c>
      <c r="B82" s="19">
        <v>2954.5199999999991</v>
      </c>
      <c r="C82" s="140">
        <v>3960.4799999999996</v>
      </c>
      <c r="D82" s="247">
        <f t="shared" si="28"/>
        <v>6.8926851760003549E-3</v>
      </c>
      <c r="E82" s="215">
        <f t="shared" si="29"/>
        <v>8.3673850970847619E-3</v>
      </c>
      <c r="F82" s="52">
        <f t="shared" si="26"/>
        <v>0.340481702611592</v>
      </c>
      <c r="H82" s="19">
        <v>1008.001</v>
      </c>
      <c r="I82" s="140">
        <v>1236.5520000000006</v>
      </c>
      <c r="J82" s="214">
        <f t="shared" si="31"/>
        <v>7.1922332634150989E-3</v>
      </c>
      <c r="K82" s="215">
        <f t="shared" si="30"/>
        <v>8.2763925519133384E-3</v>
      </c>
      <c r="L82" s="52">
        <f t="shared" si="32"/>
        <v>0.22673687823722458</v>
      </c>
      <c r="N82" s="40">
        <f t="shared" si="27"/>
        <v>3.4117250856315078</v>
      </c>
      <c r="O82" s="143">
        <f t="shared" si="27"/>
        <v>3.1222276087746961</v>
      </c>
      <c r="P82" s="52">
        <f t="shared" si="33"/>
        <v>-8.4853694125599788E-2</v>
      </c>
    </row>
    <row r="83" spans="1:16" ht="20.100000000000001" customHeight="1" x14ac:dyDescent="0.25">
      <c r="A83" s="38" t="s">
        <v>203</v>
      </c>
      <c r="B83" s="19">
        <v>3283.7099999999987</v>
      </c>
      <c r="C83" s="140">
        <v>3564.2100000000005</v>
      </c>
      <c r="D83" s="247">
        <f t="shared" si="28"/>
        <v>7.6606620497692091E-3</v>
      </c>
      <c r="E83" s="215">
        <f t="shared" si="29"/>
        <v>7.5301775635479764E-3</v>
      </c>
      <c r="F83" s="52">
        <f t="shared" si="26"/>
        <v>8.5421672437578811E-2</v>
      </c>
      <c r="H83" s="19">
        <v>817.55599999999993</v>
      </c>
      <c r="I83" s="140">
        <v>1096.577</v>
      </c>
      <c r="J83" s="214">
        <f t="shared" si="31"/>
        <v>5.8333805798849343E-3</v>
      </c>
      <c r="K83" s="215">
        <f t="shared" si="30"/>
        <v>7.3395228954378526E-3</v>
      </c>
      <c r="L83" s="52">
        <f t="shared" si="32"/>
        <v>0.34128671308142816</v>
      </c>
      <c r="N83" s="40">
        <f t="shared" si="27"/>
        <v>2.4897326499599544</v>
      </c>
      <c r="O83" s="143">
        <f t="shared" si="27"/>
        <v>3.0766340928284244</v>
      </c>
      <c r="P83" s="52">
        <f t="shared" si="33"/>
        <v>0.23572870078155175</v>
      </c>
    </row>
    <row r="84" spans="1:16" ht="20.100000000000001" customHeight="1" x14ac:dyDescent="0.25">
      <c r="A84" s="38" t="s">
        <v>199</v>
      </c>
      <c r="B84" s="19">
        <v>2433.5799999999995</v>
      </c>
      <c r="C84" s="140">
        <v>3602.1099999999997</v>
      </c>
      <c r="D84" s="247">
        <f t="shared" si="28"/>
        <v>5.6773691803104886E-3</v>
      </c>
      <c r="E84" s="215">
        <f t="shared" si="29"/>
        <v>7.6102496495525779E-3</v>
      </c>
      <c r="F84" s="52">
        <f t="shared" si="26"/>
        <v>0.48016913353988794</v>
      </c>
      <c r="H84" s="19">
        <v>650.84500000000003</v>
      </c>
      <c r="I84" s="140">
        <v>926.29799999999989</v>
      </c>
      <c r="J84" s="214">
        <f t="shared" si="31"/>
        <v>4.6438734270376715E-3</v>
      </c>
      <c r="K84" s="215">
        <f t="shared" si="30"/>
        <v>6.199824890544204E-3</v>
      </c>
      <c r="L84" s="52">
        <f t="shared" si="32"/>
        <v>0.42322365540182355</v>
      </c>
      <c r="N84" s="40">
        <f t="shared" si="27"/>
        <v>2.6744343724060853</v>
      </c>
      <c r="O84" s="143">
        <f t="shared" si="27"/>
        <v>2.5715427901979671</v>
      </c>
      <c r="P84" s="52">
        <f t="shared" si="33"/>
        <v>-3.8472277828059266E-2</v>
      </c>
    </row>
    <row r="85" spans="1:16" ht="20.100000000000001" customHeight="1" x14ac:dyDescent="0.25">
      <c r="A85" s="38" t="s">
        <v>206</v>
      </c>
      <c r="B85" s="19">
        <v>2039.9499999999998</v>
      </c>
      <c r="C85" s="140">
        <v>3201.6800000000007</v>
      </c>
      <c r="D85" s="247">
        <f t="shared" si="28"/>
        <v>4.7590583664290399E-3</v>
      </c>
      <c r="E85" s="215">
        <f t="shared" si="29"/>
        <v>6.7642532010348116E-3</v>
      </c>
      <c r="F85" s="52">
        <f t="shared" si="26"/>
        <v>0.56948944827079151</v>
      </c>
      <c r="H85" s="19">
        <v>452.63300000000004</v>
      </c>
      <c r="I85" s="140">
        <v>723.44599999999991</v>
      </c>
      <c r="J85" s="214">
        <f t="shared" si="31"/>
        <v>3.2296020725369979E-3</v>
      </c>
      <c r="K85" s="215">
        <f t="shared" si="30"/>
        <v>4.842111844962034E-3</v>
      </c>
      <c r="L85" s="52">
        <f t="shared" si="32"/>
        <v>0.59830591229539132</v>
      </c>
      <c r="N85" s="40">
        <f t="shared" si="27"/>
        <v>2.2188435991078217</v>
      </c>
      <c r="O85" s="143">
        <f t="shared" si="27"/>
        <v>2.2595824692036675</v>
      </c>
      <c r="P85" s="52">
        <f t="shared" si="33"/>
        <v>1.8360406345100895E-2</v>
      </c>
    </row>
    <row r="86" spans="1:16" ht="20.100000000000001" customHeight="1" x14ac:dyDescent="0.25">
      <c r="A86" s="38" t="s">
        <v>205</v>
      </c>
      <c r="B86" s="19">
        <v>2371.65</v>
      </c>
      <c r="C86" s="140">
        <v>1888.4899999999993</v>
      </c>
      <c r="D86" s="247">
        <f t="shared" si="28"/>
        <v>5.5328908918068744E-3</v>
      </c>
      <c r="E86" s="215">
        <f t="shared" si="29"/>
        <v>3.9898504933729246E-3</v>
      </c>
      <c r="F86" s="52">
        <f t="shared" si="26"/>
        <v>-0.20372314633272226</v>
      </c>
      <c r="H86" s="19">
        <v>822.89600000000019</v>
      </c>
      <c r="I86" s="140">
        <v>636.31200000000013</v>
      </c>
      <c r="J86" s="214">
        <f t="shared" si="31"/>
        <v>5.8714822540168439E-3</v>
      </c>
      <c r="K86" s="215">
        <f t="shared" si="30"/>
        <v>4.2589134120466247E-3</v>
      </c>
      <c r="L86" s="52">
        <f t="shared" si="32"/>
        <v>-0.22674068169003134</v>
      </c>
      <c r="N86" s="40">
        <f t="shared" si="27"/>
        <v>3.4697193936710735</v>
      </c>
      <c r="O86" s="143">
        <f t="shared" si="27"/>
        <v>3.3694221309088235</v>
      </c>
      <c r="P86" s="52">
        <f t="shared" si="33"/>
        <v>-2.8906447865840915E-2</v>
      </c>
    </row>
    <row r="87" spans="1:16" ht="20.100000000000001" customHeight="1" x14ac:dyDescent="0.25">
      <c r="A87" s="38" t="s">
        <v>204</v>
      </c>
      <c r="B87" s="19">
        <v>2191.2200000000003</v>
      </c>
      <c r="C87" s="140">
        <v>4227.12</v>
      </c>
      <c r="D87" s="247">
        <f t="shared" si="28"/>
        <v>5.1119605253494658E-3</v>
      </c>
      <c r="E87" s="215">
        <f t="shared" si="29"/>
        <v>8.9307207438464389E-3</v>
      </c>
      <c r="F87" s="52">
        <f t="shared" si="26"/>
        <v>0.92911711284124798</v>
      </c>
      <c r="H87" s="19">
        <v>452.34400000000011</v>
      </c>
      <c r="I87" s="140">
        <v>562.91800000000012</v>
      </c>
      <c r="J87" s="214">
        <f t="shared" si="31"/>
        <v>3.2275400156410957E-3</v>
      </c>
      <c r="K87" s="215">
        <f t="shared" si="30"/>
        <v>3.7676784660393989E-3</v>
      </c>
      <c r="L87" s="52">
        <f t="shared" si="32"/>
        <v>0.24444670427815995</v>
      </c>
      <c r="N87" s="40">
        <f t="shared" si="27"/>
        <v>2.0643477149715688</v>
      </c>
      <c r="O87" s="143">
        <f t="shared" si="27"/>
        <v>1.331682090879843</v>
      </c>
      <c r="P87" s="52">
        <f t="shared" si="33"/>
        <v>-0.35491386396686392</v>
      </c>
    </row>
    <row r="88" spans="1:16" ht="20.100000000000001" customHeight="1" x14ac:dyDescent="0.25">
      <c r="A88" s="38" t="s">
        <v>209</v>
      </c>
      <c r="B88" s="19">
        <v>2089.6600000000003</v>
      </c>
      <c r="C88" s="140">
        <v>1386.15</v>
      </c>
      <c r="D88" s="247">
        <f t="shared" si="28"/>
        <v>4.8750282634339613E-3</v>
      </c>
      <c r="E88" s="215">
        <f t="shared" si="29"/>
        <v>2.9285467550206152E-3</v>
      </c>
      <c r="F88" s="52">
        <f t="shared" ref="F88:F94" si="34">(C88-B88)/B88</f>
        <v>-0.33666242355215686</v>
      </c>
      <c r="H88" s="19">
        <v>649.0870000000001</v>
      </c>
      <c r="I88" s="140">
        <v>450.7179999999999</v>
      </c>
      <c r="J88" s="214">
        <f t="shared" si="31"/>
        <v>4.6313298421830108E-3</v>
      </c>
      <c r="K88" s="215">
        <f t="shared" si="30"/>
        <v>3.0167102541690709E-3</v>
      </c>
      <c r="L88" s="52">
        <f t="shared" ref="L88:L95" si="35">(I88-H88)/H88</f>
        <v>-0.30561234472420518</v>
      </c>
      <c r="N88" s="40">
        <f t="shared" si="27"/>
        <v>3.1061847381870731</v>
      </c>
      <c r="O88" s="143">
        <f t="shared" si="27"/>
        <v>3.2515817191501633</v>
      </c>
      <c r="P88" s="52">
        <f t="shared" si="33"/>
        <v>4.6808864642078958E-2</v>
      </c>
    </row>
    <row r="89" spans="1:16" ht="20.100000000000001" customHeight="1" x14ac:dyDescent="0.25">
      <c r="A89" s="38" t="s">
        <v>198</v>
      </c>
      <c r="B89" s="19">
        <v>1577.55</v>
      </c>
      <c r="C89" s="140">
        <v>1776.9899999999996</v>
      </c>
      <c r="D89" s="247">
        <f t="shared" si="28"/>
        <v>3.680312030177275E-3</v>
      </c>
      <c r="E89" s="215">
        <f t="shared" si="29"/>
        <v>3.7542822192432861E-3</v>
      </c>
      <c r="F89" s="52">
        <f t="shared" si="34"/>
        <v>0.12642388513834718</v>
      </c>
      <c r="H89" s="19">
        <v>331.45899999999995</v>
      </c>
      <c r="I89" s="140">
        <v>422.14200000000005</v>
      </c>
      <c r="J89" s="214">
        <f t="shared" si="31"/>
        <v>2.3650080161213183E-3</v>
      </c>
      <c r="K89" s="215">
        <f t="shared" si="30"/>
        <v>2.825447619388266E-3</v>
      </c>
      <c r="L89" s="52">
        <f t="shared" si="35"/>
        <v>0.27358738184813242</v>
      </c>
      <c r="N89" s="40">
        <f t="shared" si="27"/>
        <v>2.1010998066622291</v>
      </c>
      <c r="O89" s="143">
        <f t="shared" si="27"/>
        <v>2.3756014383873865</v>
      </c>
      <c r="P89" s="52">
        <f t="shared" si="33"/>
        <v>0.13064664079962293</v>
      </c>
    </row>
    <row r="90" spans="1:16" ht="20.100000000000001" customHeight="1" x14ac:dyDescent="0.25">
      <c r="A90" s="38" t="s">
        <v>197</v>
      </c>
      <c r="B90" s="19">
        <v>1621.2800000000002</v>
      </c>
      <c r="C90" s="140">
        <v>993.88</v>
      </c>
      <c r="D90" s="247">
        <f t="shared" si="28"/>
        <v>3.7823310121934731E-3</v>
      </c>
      <c r="E90" s="215">
        <f t="shared" si="29"/>
        <v>2.0997901012732305E-3</v>
      </c>
      <c r="F90" s="52">
        <f t="shared" si="34"/>
        <v>-0.38697819007204193</v>
      </c>
      <c r="H90" s="19">
        <v>548.89100000000008</v>
      </c>
      <c r="I90" s="140">
        <v>400.0800000000001</v>
      </c>
      <c r="J90" s="214">
        <f t="shared" si="31"/>
        <v>3.9164168569169851E-3</v>
      </c>
      <c r="K90" s="215">
        <f t="shared" si="30"/>
        <v>2.6777839768723738E-3</v>
      </c>
      <c r="L90" s="52">
        <f t="shared" si="35"/>
        <v>-0.27111211515583233</v>
      </c>
      <c r="N90" s="40">
        <f t="shared" si="27"/>
        <v>3.3855410539820392</v>
      </c>
      <c r="O90" s="143">
        <f t="shared" si="27"/>
        <v>4.0254356662776205</v>
      </c>
      <c r="P90" s="52">
        <f t="shared" si="33"/>
        <v>0.18900807938599468</v>
      </c>
    </row>
    <row r="91" spans="1:16" ht="20.100000000000001" customHeight="1" x14ac:dyDescent="0.25">
      <c r="A91" s="38" t="s">
        <v>207</v>
      </c>
      <c r="B91" s="19">
        <v>713.05000000000007</v>
      </c>
      <c r="C91" s="140">
        <v>835.29</v>
      </c>
      <c r="D91" s="247">
        <f t="shared" si="28"/>
        <v>1.663494972024916E-3</v>
      </c>
      <c r="E91" s="215">
        <f t="shared" si="29"/>
        <v>1.7647338448228325E-3</v>
      </c>
      <c r="F91" s="52">
        <f t="shared" si="34"/>
        <v>0.17143257836056361</v>
      </c>
      <c r="H91" s="19">
        <v>217.40799999999999</v>
      </c>
      <c r="I91" s="140">
        <v>269.65800000000002</v>
      </c>
      <c r="J91" s="214">
        <f t="shared" si="31"/>
        <v>1.5512375973164209E-3</v>
      </c>
      <c r="K91" s="215">
        <f t="shared" si="30"/>
        <v>1.8048537083469565E-3</v>
      </c>
      <c r="L91" s="52">
        <f t="shared" si="35"/>
        <v>0.24033154253753325</v>
      </c>
      <c r="N91" s="40">
        <f t="shared" si="27"/>
        <v>3.0489867470724348</v>
      </c>
      <c r="O91" s="143">
        <f t="shared" si="27"/>
        <v>3.2283159142333808</v>
      </c>
      <c r="P91" s="52">
        <f t="shared" ref="P91:P93" si="36">(O91-N91)/N91</f>
        <v>5.8815987748432719E-2</v>
      </c>
    </row>
    <row r="92" spans="1:16" ht="20.100000000000001" customHeight="1" x14ac:dyDescent="0.25">
      <c r="A92" s="38" t="s">
        <v>215</v>
      </c>
      <c r="B92" s="19">
        <v>278.78000000000003</v>
      </c>
      <c r="C92" s="140">
        <v>252.70999999999995</v>
      </c>
      <c r="D92" s="247">
        <f t="shared" si="28"/>
        <v>6.5037392651441845E-4</v>
      </c>
      <c r="E92" s="215">
        <f t="shared" si="29"/>
        <v>5.3390545789507591E-4</v>
      </c>
      <c r="F92" s="52">
        <f t="shared" si="34"/>
        <v>-9.3514599325633385E-2</v>
      </c>
      <c r="H92" s="19">
        <v>265.01100000000002</v>
      </c>
      <c r="I92" s="140">
        <v>263.98599999999999</v>
      </c>
      <c r="J92" s="214">
        <f t="shared" si="31"/>
        <v>1.8908919032529718E-3</v>
      </c>
      <c r="K92" s="215">
        <f t="shared" si="30"/>
        <v>1.7668903242317293E-3</v>
      </c>
      <c r="L92" s="52">
        <f t="shared" si="35"/>
        <v>-3.8677639796085221E-3</v>
      </c>
      <c r="N92" s="40">
        <f t="shared" si="27"/>
        <v>9.5060979984216942</v>
      </c>
      <c r="O92" s="143">
        <f t="shared" si="27"/>
        <v>10.446203157769778</v>
      </c>
      <c r="P92" s="52">
        <f t="shared" si="36"/>
        <v>9.8894957689703022E-2</v>
      </c>
    </row>
    <row r="93" spans="1:16" ht="20.100000000000001" customHeight="1" x14ac:dyDescent="0.25">
      <c r="A93" s="38" t="s">
        <v>201</v>
      </c>
      <c r="B93" s="19">
        <v>262.65999999999997</v>
      </c>
      <c r="C93" s="140">
        <v>477.51</v>
      </c>
      <c r="D93" s="247">
        <f t="shared" si="28"/>
        <v>6.1276711219699091E-4</v>
      </c>
      <c r="E93" s="215">
        <f t="shared" si="29"/>
        <v>1.0088449020595851E-3</v>
      </c>
      <c r="F93" s="52">
        <f t="shared" si="34"/>
        <v>0.81797761364501653</v>
      </c>
      <c r="H93" s="19">
        <v>148.369</v>
      </c>
      <c r="I93" s="140">
        <v>260.10499999999996</v>
      </c>
      <c r="J93" s="214">
        <f t="shared" si="31"/>
        <v>1.0586343238346339E-3</v>
      </c>
      <c r="K93" s="215">
        <f t="shared" si="30"/>
        <v>1.7409143203968918E-3</v>
      </c>
      <c r="L93" s="52">
        <f t="shared" si="35"/>
        <v>0.75309532314701833</v>
      </c>
      <c r="N93" s="40">
        <f t="shared" si="27"/>
        <v>5.6487093581055356</v>
      </c>
      <c r="O93" s="143">
        <f t="shared" si="27"/>
        <v>5.4471110552658573</v>
      </c>
      <c r="P93" s="52">
        <f t="shared" si="36"/>
        <v>-3.5689268124655373E-2</v>
      </c>
    </row>
    <row r="94" spans="1:16" ht="20.100000000000001" customHeight="1" x14ac:dyDescent="0.25">
      <c r="A94" s="38" t="s">
        <v>216</v>
      </c>
      <c r="B94" s="19">
        <v>721.46</v>
      </c>
      <c r="C94" s="140">
        <v>729.81000000000006</v>
      </c>
      <c r="D94" s="247">
        <f t="shared" si="28"/>
        <v>1.6831149043083878E-3</v>
      </c>
      <c r="E94" s="215">
        <f t="shared" si="29"/>
        <v>1.5418841447762473E-3</v>
      </c>
      <c r="F94" s="52">
        <f t="shared" si="34"/>
        <v>1.1573753222631915E-2</v>
      </c>
      <c r="H94" s="19">
        <v>268.72399999999993</v>
      </c>
      <c r="I94" s="140">
        <v>254.38200000000001</v>
      </c>
      <c r="J94" s="214">
        <f t="shared" si="31"/>
        <v>1.9173846965210932E-3</v>
      </c>
      <c r="K94" s="215">
        <f t="shared" si="30"/>
        <v>1.7026095870944511E-3</v>
      </c>
      <c r="L94" s="52">
        <f t="shared" si="35"/>
        <v>-5.3370744704603727E-2</v>
      </c>
      <c r="N94" s="40">
        <f t="shared" ref="N94" si="37">(H94/B94)*10</f>
        <v>3.7247248634712933</v>
      </c>
      <c r="O94" s="143">
        <f t="shared" ref="O94" si="38">(I94/C94)*10</f>
        <v>3.4855921404201089</v>
      </c>
      <c r="P94" s="52">
        <f t="shared" ref="P94" si="39">(O94-N94)/N94</f>
        <v>-6.4201446232010365E-2</v>
      </c>
    </row>
    <row r="95" spans="1:16" ht="20.100000000000001" customHeight="1" thickBot="1" x14ac:dyDescent="0.3">
      <c r="A95" s="8" t="s">
        <v>17</v>
      </c>
      <c r="B95" s="19">
        <f>B96-SUM(B68:B94)</f>
        <v>14163.979999999981</v>
      </c>
      <c r="C95" s="140">
        <f>C96-SUM(C68:C94)</f>
        <v>10594.059999999998</v>
      </c>
      <c r="D95" s="247">
        <f t="shared" si="28"/>
        <v>3.3043558675915345E-2</v>
      </c>
      <c r="E95" s="215">
        <f t="shared" si="29"/>
        <v>2.2382281885433529E-2</v>
      </c>
      <c r="F95" s="52">
        <f>(C95-B95)/B95</f>
        <v>-0.25204215199400087</v>
      </c>
      <c r="H95" s="19">
        <f>H96-SUM(H68:H94)</f>
        <v>4222.0609999999288</v>
      </c>
      <c r="I95" s="140">
        <f>I96-SUM(I68:I94)</f>
        <v>3409.0030000000843</v>
      </c>
      <c r="J95" s="214">
        <f t="shared" si="31"/>
        <v>3.0125017300942265E-2</v>
      </c>
      <c r="K95" s="215">
        <f t="shared" si="30"/>
        <v>2.2816870652144761E-2</v>
      </c>
      <c r="L95" s="52">
        <f t="shared" si="35"/>
        <v>-0.19257372169655015</v>
      </c>
      <c r="N95" s="40">
        <f t="shared" si="27"/>
        <v>2.9808436611742843</v>
      </c>
      <c r="O95" s="143">
        <f t="shared" si="27"/>
        <v>3.2178437728312703</v>
      </c>
      <c r="P95" s="52">
        <f>(O95-N95)/N95</f>
        <v>7.9507729554531989E-2</v>
      </c>
    </row>
    <row r="96" spans="1:16" ht="26.25" customHeight="1" thickBot="1" x14ac:dyDescent="0.3">
      <c r="A96" s="12" t="s">
        <v>18</v>
      </c>
      <c r="B96" s="17">
        <v>428645.72000000003</v>
      </c>
      <c r="C96" s="145">
        <v>473323.5</v>
      </c>
      <c r="D96" s="243">
        <f>SUM(D68:D95)</f>
        <v>1</v>
      </c>
      <c r="E96" s="244">
        <f>SUM(E68:E95)</f>
        <v>1</v>
      </c>
      <c r="F96" s="57">
        <f>(C96-B96)/B96</f>
        <v>0.10423008539546356</v>
      </c>
      <c r="G96" s="1"/>
      <c r="H96" s="17">
        <v>140151.32199999996</v>
      </c>
      <c r="I96" s="145">
        <v>149407.12300000008</v>
      </c>
      <c r="J96" s="255">
        <f t="shared" si="31"/>
        <v>1</v>
      </c>
      <c r="K96" s="244">
        <f t="shared" si="30"/>
        <v>1</v>
      </c>
      <c r="L96" s="57">
        <f>(I96-H96)/H96</f>
        <v>6.6041481934791355E-2</v>
      </c>
      <c r="M96" s="1"/>
      <c r="N96" s="37">
        <f t="shared" si="27"/>
        <v>3.2696307337444064</v>
      </c>
      <c r="O96" s="150">
        <f t="shared" si="27"/>
        <v>3.1565540903842737</v>
      </c>
      <c r="P96" s="57">
        <f>(O96-N96)/N96</f>
        <v>-3.4583918664917987E-2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15" sqref="K15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39" t="s">
        <v>16</v>
      </c>
      <c r="B4" s="315"/>
      <c r="C4" s="315"/>
      <c r="D4" s="315"/>
      <c r="E4" s="358" t="s">
        <v>1</v>
      </c>
      <c r="F4" s="356"/>
      <c r="G4" s="351" t="s">
        <v>104</v>
      </c>
      <c r="H4" s="351"/>
      <c r="I4" s="130" t="s">
        <v>0</v>
      </c>
      <c r="K4" s="352" t="s">
        <v>19</v>
      </c>
      <c r="L4" s="351"/>
      <c r="M4" s="361" t="s">
        <v>104</v>
      </c>
      <c r="N4" s="362"/>
      <c r="O4" s="130" t="s">
        <v>0</v>
      </c>
      <c r="Q4" s="350" t="s">
        <v>22</v>
      </c>
      <c r="R4" s="351"/>
      <c r="S4" s="130" t="s">
        <v>0</v>
      </c>
    </row>
    <row r="5" spans="1:19" x14ac:dyDescent="0.25">
      <c r="A5" s="357"/>
      <c r="B5" s="316"/>
      <c r="C5" s="316"/>
      <c r="D5" s="316"/>
      <c r="E5" s="359" t="s">
        <v>155</v>
      </c>
      <c r="F5" s="349"/>
      <c r="G5" s="353" t="str">
        <f>E5</f>
        <v>jan-jun</v>
      </c>
      <c r="H5" s="353"/>
      <c r="I5" s="131" t="s">
        <v>150</v>
      </c>
      <c r="K5" s="348" t="str">
        <f>E5</f>
        <v>jan-jun</v>
      </c>
      <c r="L5" s="353"/>
      <c r="M5" s="354" t="str">
        <f>E5</f>
        <v>jan-jun</v>
      </c>
      <c r="N5" s="355"/>
      <c r="O5" s="131" t="str">
        <f>I5</f>
        <v>2024/2023</v>
      </c>
      <c r="Q5" s="348" t="str">
        <f>E5</f>
        <v>jan-jun</v>
      </c>
      <c r="R5" s="349"/>
      <c r="S5" s="131" t="str">
        <f>O5</f>
        <v>2024/2023</v>
      </c>
    </row>
    <row r="6" spans="1:19" ht="19.5" customHeight="1" thickBot="1" x14ac:dyDescent="0.3">
      <c r="A6" s="340"/>
      <c r="B6" s="363"/>
      <c r="C6" s="363"/>
      <c r="D6" s="363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158073.48000000004</v>
      </c>
      <c r="F7" s="145">
        <v>158490.48999999993</v>
      </c>
      <c r="G7" s="243">
        <f>E7/E15</f>
        <v>0.43284525152213349</v>
      </c>
      <c r="H7" s="244">
        <f>F7/F15</f>
        <v>0.39302080625728653</v>
      </c>
      <c r="I7" s="164">
        <f t="shared" ref="I7:I18" si="0">(F7-E7)/E7</f>
        <v>2.638076924730782E-3</v>
      </c>
      <c r="J7" s="1"/>
      <c r="K7" s="17">
        <v>42311.288999999961</v>
      </c>
      <c r="L7" s="145">
        <v>42136.816999999952</v>
      </c>
      <c r="M7" s="243">
        <f>K7/K15</f>
        <v>0.34358794213430932</v>
      </c>
      <c r="N7" s="244">
        <f>L7/L15</f>
        <v>0.32362087845666476</v>
      </c>
      <c r="O7" s="164">
        <f t="shared" ref="O7:O18" si="1">(L7-K7)/K7</f>
        <v>-4.1235330835704158E-3</v>
      </c>
      <c r="P7" s="1"/>
      <c r="Q7" s="187">
        <f t="shared" ref="Q7:Q18" si="2">(K7/E7)*10</f>
        <v>2.6766848556759775</v>
      </c>
      <c r="R7" s="188">
        <f t="shared" ref="R7:R18" si="3">(L7/F7)*10</f>
        <v>2.6586337767016794</v>
      </c>
      <c r="S7" s="55">
        <f>(R7-Q7)/Q7</f>
        <v>-6.7438192942363999E-3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144954.59000000005</v>
      </c>
      <c r="F8" s="181">
        <v>155791.90999999995</v>
      </c>
      <c r="G8" s="245">
        <f>E8/E7</f>
        <v>0.91700764732958384</v>
      </c>
      <c r="H8" s="246">
        <f>F8/F7</f>
        <v>0.98297323706930306</v>
      </c>
      <c r="I8" s="206">
        <f t="shared" si="0"/>
        <v>7.4763551813018733E-2</v>
      </c>
      <c r="K8" s="180">
        <v>40579.359999999957</v>
      </c>
      <c r="L8" s="181">
        <v>41520.68199999995</v>
      </c>
      <c r="M8" s="250">
        <f>K8/K7</f>
        <v>0.95906697619162573</v>
      </c>
      <c r="N8" s="246">
        <f>L8/L7</f>
        <v>0.98537775171769615</v>
      </c>
      <c r="O8" s="207">
        <f t="shared" si="1"/>
        <v>2.3197063728949738E-2</v>
      </c>
      <c r="Q8" s="189">
        <f t="shared" si="2"/>
        <v>2.7994532632598901</v>
      </c>
      <c r="R8" s="190">
        <f t="shared" si="3"/>
        <v>2.6651372333775205</v>
      </c>
      <c r="S8" s="182">
        <f t="shared" ref="S8:S18" si="4">(R8-Q8)/Q8</f>
        <v>-4.7979379275638299E-2</v>
      </c>
    </row>
    <row r="9" spans="1:19" ht="24" customHeight="1" x14ac:dyDescent="0.25">
      <c r="A9" s="8"/>
      <c r="B9" t="s">
        <v>37</v>
      </c>
      <c r="E9" s="19">
        <v>9467.0299999999988</v>
      </c>
      <c r="F9" s="140">
        <v>2698.58</v>
      </c>
      <c r="G9" s="247">
        <f>E9/E7</f>
        <v>5.9890058724588059E-2</v>
      </c>
      <c r="H9" s="215">
        <f>F9/F7</f>
        <v>1.7026762930696986E-2</v>
      </c>
      <c r="I9" s="182">
        <f t="shared" si="0"/>
        <v>-0.71494967270622356</v>
      </c>
      <c r="K9" s="19">
        <v>1486.5039999999999</v>
      </c>
      <c r="L9" s="140">
        <v>616.1350000000001</v>
      </c>
      <c r="M9" s="247">
        <f>K9/K7</f>
        <v>3.5132562375965459E-2</v>
      </c>
      <c r="N9" s="215">
        <f>L9/L7</f>
        <v>1.4622248282303831E-2</v>
      </c>
      <c r="O9" s="182">
        <f t="shared" si="1"/>
        <v>-0.58551406521610427</v>
      </c>
      <c r="Q9" s="189">
        <f t="shared" si="2"/>
        <v>1.5701904398739628</v>
      </c>
      <c r="R9" s="190">
        <f t="shared" si="3"/>
        <v>2.2831822662289061</v>
      </c>
      <c r="S9" s="182">
        <f t="shared" si="4"/>
        <v>0.45407984168606597</v>
      </c>
    </row>
    <row r="10" spans="1:19" ht="24" customHeight="1" thickBot="1" x14ac:dyDescent="0.3">
      <c r="A10" s="8"/>
      <c r="B10" t="s">
        <v>36</v>
      </c>
      <c r="E10" s="19">
        <v>3651.8600000000006</v>
      </c>
      <c r="F10" s="140"/>
      <c r="G10" s="247">
        <f>E10/E7</f>
        <v>2.3102293945828228E-2</v>
      </c>
      <c r="H10" s="215">
        <f>F10/F7</f>
        <v>0</v>
      </c>
      <c r="I10" s="186">
        <f t="shared" si="0"/>
        <v>-1</v>
      </c>
      <c r="K10" s="19">
        <v>245.42500000000001</v>
      </c>
      <c r="L10" s="140"/>
      <c r="M10" s="247">
        <f>K10/K7</f>
        <v>5.8004614324087414E-3</v>
      </c>
      <c r="N10" s="215">
        <f>L10/L7</f>
        <v>0</v>
      </c>
      <c r="O10" s="209">
        <f t="shared" si="1"/>
        <v>-1</v>
      </c>
      <c r="Q10" s="189">
        <f t="shared" si="2"/>
        <v>0.67205478851872735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207122.81</v>
      </c>
      <c r="F11" s="145">
        <v>244771.84999999986</v>
      </c>
      <c r="G11" s="243">
        <f>E11/E15</f>
        <v>0.5671547484778664</v>
      </c>
      <c r="H11" s="244">
        <f>F11/F15</f>
        <v>0.60697919374271347</v>
      </c>
      <c r="I11" s="164">
        <f t="shared" si="0"/>
        <v>0.18177157793484872</v>
      </c>
      <c r="J11" s="1"/>
      <c r="K11" s="17">
        <v>80834.153000000078</v>
      </c>
      <c r="L11" s="145">
        <v>88067.44299999997</v>
      </c>
      <c r="M11" s="243">
        <f>K11/K15</f>
        <v>0.65641205786569068</v>
      </c>
      <c r="N11" s="244">
        <f>L11/L15</f>
        <v>0.67637912154333524</v>
      </c>
      <c r="O11" s="164">
        <f t="shared" si="1"/>
        <v>8.9483092622989258E-2</v>
      </c>
      <c r="Q11" s="191">
        <f t="shared" si="2"/>
        <v>3.9027161228645015</v>
      </c>
      <c r="R11" s="192">
        <f t="shared" si="3"/>
        <v>3.5979400000449409</v>
      </c>
      <c r="S11" s="57">
        <f t="shared" si="4"/>
        <v>-7.8093336339272915E-2</v>
      </c>
    </row>
    <row r="12" spans="1:19" s="3" customFormat="1" ht="24" customHeight="1" x14ac:dyDescent="0.25">
      <c r="A12" s="46"/>
      <c r="B12" s="3" t="s">
        <v>33</v>
      </c>
      <c r="E12" s="31">
        <v>203313.23</v>
      </c>
      <c r="F12" s="141">
        <v>240493.58999999985</v>
      </c>
      <c r="G12" s="247">
        <f>E12/E11</f>
        <v>0.98160714409002081</v>
      </c>
      <c r="H12" s="215">
        <f>F12/F11</f>
        <v>0.98252143782056633</v>
      </c>
      <c r="I12" s="206">
        <f t="shared" si="0"/>
        <v>0.18287230988362066</v>
      </c>
      <c r="K12" s="31">
        <v>79786.677000000083</v>
      </c>
      <c r="L12" s="141">
        <v>86997.533999999971</v>
      </c>
      <c r="M12" s="247">
        <f>K12/K11</f>
        <v>0.98704166542080307</v>
      </c>
      <c r="N12" s="215">
        <f>L12/L11</f>
        <v>0.98785125395317763</v>
      </c>
      <c r="O12" s="206">
        <f t="shared" si="1"/>
        <v>9.0376705374004732E-2</v>
      </c>
      <c r="Q12" s="189">
        <f t="shared" si="2"/>
        <v>3.9243229277307767</v>
      </c>
      <c r="R12" s="190">
        <f t="shared" si="3"/>
        <v>3.6174574964763107</v>
      </c>
      <c r="S12" s="182">
        <f t="shared" si="4"/>
        <v>-7.8195764442838475E-2</v>
      </c>
    </row>
    <row r="13" spans="1:19" ht="24" customHeight="1" x14ac:dyDescent="0.25">
      <c r="A13" s="8"/>
      <c r="B13" s="3" t="s">
        <v>37</v>
      </c>
      <c r="D13" s="3"/>
      <c r="E13" s="19">
        <v>3709.7800000000007</v>
      </c>
      <c r="F13" s="140">
        <v>4153.51</v>
      </c>
      <c r="G13" s="247">
        <f>E13/E11</f>
        <v>1.7911016174413628E-2</v>
      </c>
      <c r="H13" s="215">
        <f>F13/F11</f>
        <v>1.6968903899692724E-2</v>
      </c>
      <c r="I13" s="182">
        <f t="shared" si="0"/>
        <v>0.11961086641256341</v>
      </c>
      <c r="K13" s="19">
        <v>1014.7789999999998</v>
      </c>
      <c r="L13" s="140">
        <v>1026.9779999999998</v>
      </c>
      <c r="M13" s="247">
        <f>K13/K11</f>
        <v>1.2553839711786165E-2</v>
      </c>
      <c r="N13" s="215">
        <f>L13/L11</f>
        <v>1.166126737663997E-2</v>
      </c>
      <c r="O13" s="182">
        <f t="shared" si="1"/>
        <v>1.2021336665421803E-2</v>
      </c>
      <c r="Q13" s="189">
        <f t="shared" si="2"/>
        <v>2.7354155772040381</v>
      </c>
      <c r="R13" s="190">
        <f t="shared" si="3"/>
        <v>2.472554538209851</v>
      </c>
      <c r="S13" s="182">
        <f t="shared" si="4"/>
        <v>-9.6095467608203894E-2</v>
      </c>
    </row>
    <row r="14" spans="1:19" ht="24" customHeight="1" thickBot="1" x14ac:dyDescent="0.3">
      <c r="A14" s="8"/>
      <c r="B14" t="s">
        <v>36</v>
      </c>
      <c r="E14" s="19">
        <v>99.800000000000011</v>
      </c>
      <c r="F14" s="140">
        <v>124.75000000000001</v>
      </c>
      <c r="G14" s="247">
        <f>E14/E11</f>
        <v>4.8183973556558069E-4</v>
      </c>
      <c r="H14" s="215">
        <f>F14/F11</f>
        <v>5.0965827974091009E-4</v>
      </c>
      <c r="I14" s="182">
        <f t="shared" si="0"/>
        <v>0.25</v>
      </c>
      <c r="K14" s="19">
        <v>32.69700000000001</v>
      </c>
      <c r="L14" s="140">
        <v>42.931000000000004</v>
      </c>
      <c r="M14" s="247">
        <f>K14/K11</f>
        <v>4.0449486741080815E-4</v>
      </c>
      <c r="N14" s="215">
        <f>L14/L11</f>
        <v>4.8747867018235125E-4</v>
      </c>
      <c r="O14" s="182">
        <f t="shared" si="1"/>
        <v>0.31299507600085608</v>
      </c>
      <c r="Q14" s="189">
        <f t="shared" ref="Q14" si="5">(K14/E14)*10</f>
        <v>3.2762525050100204</v>
      </c>
      <c r="R14" s="190">
        <f t="shared" ref="R14" si="6">(L14/F14)*10</f>
        <v>3.4413627254509018</v>
      </c>
      <c r="S14" s="182">
        <f t="shared" ref="S14" si="7">(R14-Q14)/Q14</f>
        <v>5.0396060800684969E-2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365196.2900000001</v>
      </c>
      <c r="F15" s="145">
        <v>403262.33999999979</v>
      </c>
      <c r="G15" s="243">
        <f>G7+G11</f>
        <v>0.99999999999999989</v>
      </c>
      <c r="H15" s="244">
        <f>H7+H11</f>
        <v>1</v>
      </c>
      <c r="I15" s="164">
        <f t="shared" si="0"/>
        <v>0.10423449263408369</v>
      </c>
      <c r="J15" s="1"/>
      <c r="K15" s="17">
        <v>123145.44200000004</v>
      </c>
      <c r="L15" s="145">
        <v>130204.25999999992</v>
      </c>
      <c r="M15" s="243">
        <f>M7+M11</f>
        <v>1</v>
      </c>
      <c r="N15" s="244">
        <f>N7+N11</f>
        <v>1</v>
      </c>
      <c r="O15" s="164">
        <f t="shared" si="1"/>
        <v>5.7320984726335879E-2</v>
      </c>
      <c r="Q15" s="191">
        <f t="shared" si="2"/>
        <v>3.3720343106442838</v>
      </c>
      <c r="R15" s="192">
        <f t="shared" si="3"/>
        <v>3.2287731108240854</v>
      </c>
      <c r="S15" s="57">
        <f t="shared" si="4"/>
        <v>-4.2485095530604491E-2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348267.82000000007</v>
      </c>
      <c r="F16" s="181">
        <f t="shared" ref="F16:F17" si="8">F8+F12</f>
        <v>396285.49999999977</v>
      </c>
      <c r="G16" s="245">
        <f>E16/E15</f>
        <v>0.9536455586665461</v>
      </c>
      <c r="H16" s="246">
        <f>F16/F15</f>
        <v>0.98269900432557122</v>
      </c>
      <c r="I16" s="207">
        <f t="shared" si="0"/>
        <v>0.1378757302354254</v>
      </c>
      <c r="J16" s="3"/>
      <c r="K16" s="180">
        <f t="shared" ref="K16:L18" si="9">K8+K12</f>
        <v>120366.03700000004</v>
      </c>
      <c r="L16" s="181">
        <f t="shared" si="9"/>
        <v>128518.21599999993</v>
      </c>
      <c r="M16" s="250">
        <f>K16/K15</f>
        <v>0.97742989951670323</v>
      </c>
      <c r="N16" s="246">
        <f>L16/L15</f>
        <v>0.98705077698686672</v>
      </c>
      <c r="O16" s="207">
        <f t="shared" si="1"/>
        <v>6.77282330064575E-2</v>
      </c>
      <c r="P16" s="3"/>
      <c r="Q16" s="189">
        <f t="shared" si="2"/>
        <v>3.4561343336286434</v>
      </c>
      <c r="R16" s="190">
        <f t="shared" si="3"/>
        <v>3.2430713715238131</v>
      </c>
      <c r="S16" s="182">
        <f t="shared" si="4"/>
        <v>-6.1647766416860476E-2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13176.81</v>
      </c>
      <c r="F17" s="140">
        <f t="shared" si="8"/>
        <v>6852.09</v>
      </c>
      <c r="G17" s="248">
        <f>E17/E15</f>
        <v>3.6081445405702219E-2</v>
      </c>
      <c r="H17" s="215">
        <f>F17/F15</f>
        <v>1.6991643702707285E-2</v>
      </c>
      <c r="I17" s="182">
        <f t="shared" si="0"/>
        <v>-0.4799887074337415</v>
      </c>
      <c r="K17" s="19">
        <f t="shared" si="9"/>
        <v>2501.2829999999994</v>
      </c>
      <c r="L17" s="140">
        <f t="shared" si="9"/>
        <v>1643.1129999999998</v>
      </c>
      <c r="M17" s="247">
        <f>K17/K15</f>
        <v>2.0311616567992817E-2</v>
      </c>
      <c r="N17" s="215">
        <f>L17/L15</f>
        <v>1.2619502618424318E-2</v>
      </c>
      <c r="O17" s="182">
        <f t="shared" si="1"/>
        <v>-0.34309192522397497</v>
      </c>
      <c r="Q17" s="189">
        <f t="shared" si="2"/>
        <v>1.8982462371393378</v>
      </c>
      <c r="R17" s="190">
        <f t="shared" si="3"/>
        <v>2.3979734650303772</v>
      </c>
      <c r="S17" s="182">
        <f t="shared" si="4"/>
        <v>0.26325732569033283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3751.6600000000008</v>
      </c>
      <c r="F18" s="142">
        <f>F10+F14</f>
        <v>124.75000000000001</v>
      </c>
      <c r="G18" s="249">
        <f>E18/E15</f>
        <v>1.027299592775162E-2</v>
      </c>
      <c r="H18" s="221">
        <f>F18/F15</f>
        <v>3.0935197172143593E-4</v>
      </c>
      <c r="I18" s="208">
        <f t="shared" si="0"/>
        <v>-0.9667480528619331</v>
      </c>
      <c r="K18" s="21">
        <f t="shared" si="9"/>
        <v>278.12200000000001</v>
      </c>
      <c r="L18" s="142">
        <f t="shared" si="9"/>
        <v>42.931000000000004</v>
      </c>
      <c r="M18" s="249">
        <f>K18/K15</f>
        <v>2.2584839153039862E-3</v>
      </c>
      <c r="N18" s="221">
        <f>L18/L15</f>
        <v>3.2972039470905199E-4</v>
      </c>
      <c r="O18" s="208">
        <f t="shared" si="1"/>
        <v>-0.84563968330444905</v>
      </c>
      <c r="Q18" s="193">
        <f t="shared" si="2"/>
        <v>0.74133050436340164</v>
      </c>
      <c r="R18" s="194">
        <f t="shared" si="3"/>
        <v>3.4413627254509018</v>
      </c>
      <c r="S18" s="186">
        <f t="shared" si="4"/>
        <v>3.6421436932587614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3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144</v>
      </c>
    </row>
    <row r="3" spans="1:16" ht="8.25" customHeight="1" thickBot="1" x14ac:dyDescent="0.3"/>
    <row r="4" spans="1:16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104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6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150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2024/2023</v>
      </c>
      <c r="N5" s="348" t="str">
        <f>B5</f>
        <v>jan-jun</v>
      </c>
      <c r="O5" s="349"/>
      <c r="P5" s="131" t="str">
        <f>L5</f>
        <v>2024/2023</v>
      </c>
    </row>
    <row r="6" spans="1:16" ht="19.5" customHeight="1" thickBot="1" x14ac:dyDescent="0.3">
      <c r="A6" s="366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162</v>
      </c>
      <c r="B7" s="39">
        <v>51542.309999999983</v>
      </c>
      <c r="C7" s="147">
        <v>52335.020000000011</v>
      </c>
      <c r="D7" s="247">
        <f>B7/$B$33</f>
        <v>0.14113590803455311</v>
      </c>
      <c r="E7" s="246">
        <f>C7/$C$33</f>
        <v>0.12977909119904427</v>
      </c>
      <c r="F7" s="52">
        <f>(C7-B7)/B7</f>
        <v>1.5379791864199112E-2</v>
      </c>
      <c r="H7" s="39">
        <v>18276.177000000007</v>
      </c>
      <c r="I7" s="147">
        <v>18347.839</v>
      </c>
      <c r="J7" s="247">
        <f>H7/$H$33</f>
        <v>0.14841131513418104</v>
      </c>
      <c r="K7" s="246">
        <f>I7/$I$33</f>
        <v>0.14091581181752427</v>
      </c>
      <c r="L7" s="52">
        <f t="shared" ref="L7:L33" si="0">(I7-H7)/H7</f>
        <v>3.9210607338719117E-3</v>
      </c>
      <c r="N7" s="27">
        <f t="shared" ref="N7:N33" si="1">(H7/B7)*10</f>
        <v>3.5458591204003103</v>
      </c>
      <c r="O7" s="151">
        <f t="shared" ref="O7:O33" si="2">(I7/C7)*10</f>
        <v>3.5058435059354132</v>
      </c>
      <c r="P7" s="61">
        <f>(O7-N7)/N7</f>
        <v>-1.1285167601463966E-2</v>
      </c>
    </row>
    <row r="8" spans="1:16" ht="20.100000000000001" customHeight="1" x14ac:dyDescent="0.25">
      <c r="A8" s="8" t="s">
        <v>164</v>
      </c>
      <c r="B8" s="19">
        <v>33774.729999999989</v>
      </c>
      <c r="C8" s="140">
        <v>36655.319999999992</v>
      </c>
      <c r="D8" s="247">
        <f t="shared" ref="D8:D32" si="3">B8/$B$33</f>
        <v>9.2483770851012725E-2</v>
      </c>
      <c r="E8" s="215">
        <f t="shared" ref="E8:E32" si="4">C8/$C$33</f>
        <v>9.089695804473083E-2</v>
      </c>
      <c r="F8" s="52">
        <f t="shared" ref="F8:F33" si="5">(C8-B8)/B8</f>
        <v>8.5288320587611058E-2</v>
      </c>
      <c r="H8" s="19">
        <v>15048.547999999997</v>
      </c>
      <c r="I8" s="140">
        <v>15676.708999999995</v>
      </c>
      <c r="J8" s="247">
        <f t="shared" ref="J8:J32" si="6">H8/$H$33</f>
        <v>0.12220142098316561</v>
      </c>
      <c r="K8" s="215">
        <f t="shared" ref="K8:K32" si="7">I8/$I$33</f>
        <v>0.12040089164517349</v>
      </c>
      <c r="L8" s="52">
        <f t="shared" si="0"/>
        <v>4.1742299655754052E-2</v>
      </c>
      <c r="N8" s="27">
        <f t="shared" si="1"/>
        <v>4.4555642635781254</v>
      </c>
      <c r="O8" s="152">
        <f t="shared" si="2"/>
        <v>4.2767895628792765</v>
      </c>
      <c r="P8" s="52">
        <f t="shared" ref="P8:P71" si="8">(O8-N8)/N8</f>
        <v>-4.0123919244131945E-2</v>
      </c>
    </row>
    <row r="9" spans="1:16" ht="20.100000000000001" customHeight="1" x14ac:dyDescent="0.25">
      <c r="A9" s="8" t="s">
        <v>166</v>
      </c>
      <c r="B9" s="19">
        <v>30097.330000000005</v>
      </c>
      <c r="C9" s="140">
        <v>27727.899999999994</v>
      </c>
      <c r="D9" s="247">
        <f t="shared" si="3"/>
        <v>8.2414117624250799E-2</v>
      </c>
      <c r="E9" s="215">
        <f t="shared" si="4"/>
        <v>6.8758962217994338E-2</v>
      </c>
      <c r="F9" s="52">
        <f t="shared" si="5"/>
        <v>-7.8725587950825238E-2</v>
      </c>
      <c r="H9" s="19">
        <v>12456.657000000005</v>
      </c>
      <c r="I9" s="140">
        <v>11831.392</v>
      </c>
      <c r="J9" s="247">
        <f t="shared" si="6"/>
        <v>0.10115402403606631</v>
      </c>
      <c r="K9" s="215">
        <f t="shared" si="7"/>
        <v>9.0867933199727885E-2</v>
      </c>
      <c r="L9" s="52">
        <f t="shared" si="0"/>
        <v>-5.0195249014242313E-2</v>
      </c>
      <c r="N9" s="27">
        <f t="shared" si="1"/>
        <v>4.1387913811623829</v>
      </c>
      <c r="O9" s="152">
        <f t="shared" si="2"/>
        <v>4.2669628785447156</v>
      </c>
      <c r="P9" s="52">
        <f t="shared" si="8"/>
        <v>3.0968339686243285E-2</v>
      </c>
    </row>
    <row r="10" spans="1:16" ht="20.100000000000001" customHeight="1" x14ac:dyDescent="0.25">
      <c r="A10" s="8" t="s">
        <v>165</v>
      </c>
      <c r="B10" s="19">
        <v>38061.619999999981</v>
      </c>
      <c r="C10" s="140">
        <v>47116.21</v>
      </c>
      <c r="D10" s="247">
        <f t="shared" si="3"/>
        <v>0.10422236217131337</v>
      </c>
      <c r="E10" s="215">
        <f t="shared" si="4"/>
        <v>0.11683761493820619</v>
      </c>
      <c r="F10" s="52">
        <f t="shared" si="5"/>
        <v>0.23789292205639231</v>
      </c>
      <c r="H10" s="19">
        <v>9607.0820000000003</v>
      </c>
      <c r="I10" s="140">
        <v>11237.395000000002</v>
      </c>
      <c r="J10" s="247">
        <f t="shared" si="6"/>
        <v>7.8014109527496794E-2</v>
      </c>
      <c r="K10" s="215">
        <f t="shared" si="7"/>
        <v>8.6305893524528332E-2</v>
      </c>
      <c r="L10" s="52">
        <f t="shared" si="0"/>
        <v>0.16969908240608353</v>
      </c>
      <c r="N10" s="27">
        <f t="shared" si="1"/>
        <v>2.5240864682060318</v>
      </c>
      <c r="O10" s="152">
        <f t="shared" si="2"/>
        <v>2.3850379731306917</v>
      </c>
      <c r="P10" s="52">
        <f t="shared" si="8"/>
        <v>-5.5088641703375317E-2</v>
      </c>
    </row>
    <row r="11" spans="1:16" ht="20.100000000000001" customHeight="1" x14ac:dyDescent="0.25">
      <c r="A11" s="8" t="s">
        <v>176</v>
      </c>
      <c r="B11" s="19">
        <v>15542.769999999997</v>
      </c>
      <c r="C11" s="140">
        <v>49068.61</v>
      </c>
      <c r="D11" s="247">
        <f t="shared" si="3"/>
        <v>4.2560043531657994E-2</v>
      </c>
      <c r="E11" s="215">
        <f t="shared" si="4"/>
        <v>0.12167912828160443</v>
      </c>
      <c r="F11" s="52">
        <f t="shared" si="5"/>
        <v>2.1570054758579076</v>
      </c>
      <c r="H11" s="19">
        <v>3076.1890000000003</v>
      </c>
      <c r="I11" s="140">
        <v>9872.1490000000013</v>
      </c>
      <c r="J11" s="247">
        <f t="shared" si="6"/>
        <v>2.4980128781380326E-2</v>
      </c>
      <c r="K11" s="215">
        <f t="shared" si="7"/>
        <v>7.582047622712193E-2</v>
      </c>
      <c r="L11" s="52">
        <f t="shared" si="0"/>
        <v>2.2092140632451387</v>
      </c>
      <c r="N11" s="27">
        <f t="shared" si="1"/>
        <v>1.9791768133994139</v>
      </c>
      <c r="O11" s="152">
        <f t="shared" si="2"/>
        <v>2.0119072050339311</v>
      </c>
      <c r="P11" s="52">
        <f t="shared" si="8"/>
        <v>1.6537376253059372E-2</v>
      </c>
    </row>
    <row r="12" spans="1:16" ht="20.100000000000001" customHeight="1" x14ac:dyDescent="0.25">
      <c r="A12" s="8" t="s">
        <v>163</v>
      </c>
      <c r="B12" s="19">
        <v>21844.089999999997</v>
      </c>
      <c r="C12" s="140">
        <v>25510.480000000003</v>
      </c>
      <c r="D12" s="247">
        <f t="shared" si="3"/>
        <v>5.9814654743617461E-2</v>
      </c>
      <c r="E12" s="215">
        <f t="shared" si="4"/>
        <v>6.326025881811824E-2</v>
      </c>
      <c r="F12" s="52">
        <f t="shared" si="5"/>
        <v>0.16784356775677114</v>
      </c>
      <c r="H12" s="19">
        <v>8032.0300000000007</v>
      </c>
      <c r="I12" s="140">
        <v>9377.5909999999985</v>
      </c>
      <c r="J12" s="247">
        <f t="shared" si="6"/>
        <v>6.5223932526873418E-2</v>
      </c>
      <c r="K12" s="215">
        <f t="shared" si="7"/>
        <v>7.2022151963384295E-2</v>
      </c>
      <c r="L12" s="52">
        <f t="shared" si="0"/>
        <v>0.16752439918675574</v>
      </c>
      <c r="N12" s="27">
        <f t="shared" si="1"/>
        <v>3.6769808218149631</v>
      </c>
      <c r="O12" s="152">
        <f t="shared" si="2"/>
        <v>3.6759759126445282</v>
      </c>
      <c r="P12" s="52">
        <f t="shared" si="8"/>
        <v>-2.7329736518422133E-4</v>
      </c>
    </row>
    <row r="13" spans="1:16" ht="20.100000000000001" customHeight="1" x14ac:dyDescent="0.25">
      <c r="A13" s="8" t="s">
        <v>170</v>
      </c>
      <c r="B13" s="19">
        <v>16409.179999999997</v>
      </c>
      <c r="C13" s="140">
        <v>14394.059999999998</v>
      </c>
      <c r="D13" s="247">
        <f t="shared" si="3"/>
        <v>4.493249370085331E-2</v>
      </c>
      <c r="E13" s="215">
        <f t="shared" si="4"/>
        <v>3.5694034806225627E-2</v>
      </c>
      <c r="F13" s="52">
        <f t="shared" si="5"/>
        <v>-0.1228044302030936</v>
      </c>
      <c r="H13" s="19">
        <v>7838.3900000000031</v>
      </c>
      <c r="I13" s="140">
        <v>6695.3799999999992</v>
      </c>
      <c r="J13" s="247">
        <f t="shared" si="6"/>
        <v>6.3651482935113468E-2</v>
      </c>
      <c r="K13" s="215">
        <f t="shared" si="7"/>
        <v>5.1422127048684894E-2</v>
      </c>
      <c r="L13" s="52">
        <f t="shared" si="0"/>
        <v>-0.14582203743370811</v>
      </c>
      <c r="N13" s="27">
        <f t="shared" si="1"/>
        <v>4.7768322365895219</v>
      </c>
      <c r="O13" s="152">
        <f t="shared" si="2"/>
        <v>4.6514881833200645</v>
      </c>
      <c r="P13" s="52">
        <f t="shared" si="8"/>
        <v>-2.6239994846239009E-2</v>
      </c>
    </row>
    <row r="14" spans="1:16" ht="20.100000000000001" customHeight="1" x14ac:dyDescent="0.25">
      <c r="A14" s="8" t="s">
        <v>171</v>
      </c>
      <c r="B14" s="19">
        <v>22556.14</v>
      </c>
      <c r="C14" s="140">
        <v>26896.92</v>
      </c>
      <c r="D14" s="247">
        <f t="shared" si="3"/>
        <v>6.1764428110701784E-2</v>
      </c>
      <c r="E14" s="215">
        <f t="shared" si="4"/>
        <v>6.6698318518907534E-2</v>
      </c>
      <c r="F14" s="52">
        <f t="shared" si="5"/>
        <v>0.19244338792009621</v>
      </c>
      <c r="H14" s="19">
        <v>5229.6539999999995</v>
      </c>
      <c r="I14" s="140">
        <v>5893.2379999999994</v>
      </c>
      <c r="J14" s="247">
        <f t="shared" si="6"/>
        <v>4.2467296515936025E-2</v>
      </c>
      <c r="K14" s="215">
        <f t="shared" si="7"/>
        <v>4.5261483764048892E-2</v>
      </c>
      <c r="L14" s="52">
        <f t="shared" si="0"/>
        <v>0.12688870047616915</v>
      </c>
      <c r="N14" s="27">
        <f t="shared" si="1"/>
        <v>2.3185057372405029</v>
      </c>
      <c r="O14" s="152">
        <f t="shared" si="2"/>
        <v>2.1910456661952371</v>
      </c>
      <c r="P14" s="52">
        <f t="shared" si="8"/>
        <v>-5.4975094086663512E-2</v>
      </c>
    </row>
    <row r="15" spans="1:16" ht="20.100000000000001" customHeight="1" x14ac:dyDescent="0.25">
      <c r="A15" s="8" t="s">
        <v>161</v>
      </c>
      <c r="B15" s="19">
        <v>26358.390000000007</v>
      </c>
      <c r="C15" s="140">
        <v>20873.47</v>
      </c>
      <c r="D15" s="247">
        <f t="shared" si="3"/>
        <v>7.2175952280347663E-2</v>
      </c>
      <c r="E15" s="215">
        <f t="shared" si="4"/>
        <v>5.1761515841027936E-2</v>
      </c>
      <c r="F15" s="52">
        <f t="shared" si="5"/>
        <v>-0.20809009958498997</v>
      </c>
      <c r="H15" s="19">
        <v>6467.9840000000004</v>
      </c>
      <c r="I15" s="140">
        <v>5647.9699999999993</v>
      </c>
      <c r="J15" s="247">
        <f t="shared" si="6"/>
        <v>5.2523129520295218E-2</v>
      </c>
      <c r="K15" s="215">
        <f t="shared" si="7"/>
        <v>4.3377766595347957E-2</v>
      </c>
      <c r="L15" s="52">
        <f t="shared" si="0"/>
        <v>-0.12678046204195945</v>
      </c>
      <c r="N15" s="27">
        <f t="shared" si="1"/>
        <v>2.4538615598297158</v>
      </c>
      <c r="O15" s="152">
        <f t="shared" si="2"/>
        <v>2.7058126895049068</v>
      </c>
      <c r="P15" s="52">
        <f t="shared" si="8"/>
        <v>0.10267536433174945</v>
      </c>
    </row>
    <row r="16" spans="1:16" ht="20.100000000000001" customHeight="1" x14ac:dyDescent="0.25">
      <c r="A16" s="8" t="s">
        <v>167</v>
      </c>
      <c r="B16" s="19">
        <v>6305.49</v>
      </c>
      <c r="C16" s="140">
        <v>10439.450000000001</v>
      </c>
      <c r="D16" s="247">
        <f t="shared" si="3"/>
        <v>1.7266029728834321E-2</v>
      </c>
      <c r="E16" s="215">
        <f t="shared" si="4"/>
        <v>2.5887490510519771E-2</v>
      </c>
      <c r="F16" s="52">
        <f t="shared" si="5"/>
        <v>0.65561280725209314</v>
      </c>
      <c r="H16" s="19">
        <v>2146.3759999999997</v>
      </c>
      <c r="I16" s="140">
        <v>3073.9189999999999</v>
      </c>
      <c r="J16" s="247">
        <f t="shared" si="6"/>
        <v>1.7429601657526234E-2</v>
      </c>
      <c r="K16" s="215">
        <f t="shared" si="7"/>
        <v>2.3608436467439702E-2</v>
      </c>
      <c r="L16" s="52">
        <f t="shared" si="0"/>
        <v>0.43214376232309726</v>
      </c>
      <c r="N16" s="27">
        <f t="shared" si="1"/>
        <v>3.4039797065731605</v>
      </c>
      <c r="O16" s="152">
        <f t="shared" si="2"/>
        <v>2.9445219815220147</v>
      </c>
      <c r="P16" s="52">
        <f t="shared" si="8"/>
        <v>-0.13497663460329176</v>
      </c>
    </row>
    <row r="17" spans="1:16" ht="20.100000000000001" customHeight="1" x14ac:dyDescent="0.25">
      <c r="A17" s="8" t="s">
        <v>173</v>
      </c>
      <c r="B17" s="19">
        <v>19263.57</v>
      </c>
      <c r="C17" s="140">
        <v>11885.84</v>
      </c>
      <c r="D17" s="247">
        <f t="shared" si="3"/>
        <v>5.2748536958028794E-2</v>
      </c>
      <c r="E17" s="215">
        <f t="shared" si="4"/>
        <v>2.9474212742008083E-2</v>
      </c>
      <c r="F17" s="52">
        <f t="shared" si="5"/>
        <v>-0.38298871912111826</v>
      </c>
      <c r="H17" s="19">
        <v>4047.4320000000002</v>
      </c>
      <c r="I17" s="140">
        <v>3014.8519999999994</v>
      </c>
      <c r="J17" s="247">
        <f t="shared" si="6"/>
        <v>3.2867087358377435E-2</v>
      </c>
      <c r="K17" s="215">
        <f t="shared" si="7"/>
        <v>2.3154787715855073E-2</v>
      </c>
      <c r="L17" s="52">
        <f t="shared" si="0"/>
        <v>-0.25511978953568604</v>
      </c>
      <c r="N17" s="27">
        <f t="shared" si="1"/>
        <v>2.1010809522845455</v>
      </c>
      <c r="O17" s="152">
        <f t="shared" si="2"/>
        <v>2.536507306172723</v>
      </c>
      <c r="P17" s="52">
        <f t="shared" si="8"/>
        <v>0.20723920866291712</v>
      </c>
    </row>
    <row r="18" spans="1:16" ht="20.100000000000001" customHeight="1" x14ac:dyDescent="0.25">
      <c r="A18" s="8" t="s">
        <v>175</v>
      </c>
      <c r="B18" s="19">
        <v>4725.79</v>
      </c>
      <c r="C18" s="140">
        <v>5228.6499999999996</v>
      </c>
      <c r="D18" s="247">
        <f t="shared" si="3"/>
        <v>1.2940410758280157E-2</v>
      </c>
      <c r="E18" s="215">
        <f t="shared" si="4"/>
        <v>1.2965877250030334E-2</v>
      </c>
      <c r="F18" s="52">
        <f t="shared" si="5"/>
        <v>0.10640760592408881</v>
      </c>
      <c r="H18" s="19">
        <v>1813.1539999999998</v>
      </c>
      <c r="I18" s="140">
        <v>2443.4239999999995</v>
      </c>
      <c r="J18" s="247">
        <f t="shared" si="6"/>
        <v>1.4723679338452499E-2</v>
      </c>
      <c r="K18" s="215">
        <f t="shared" si="7"/>
        <v>1.8766083383139689E-2</v>
      </c>
      <c r="L18" s="52">
        <f t="shared" si="0"/>
        <v>0.3476097452284802</v>
      </c>
      <c r="N18" s="27">
        <f t="shared" si="1"/>
        <v>3.8367214793717026</v>
      </c>
      <c r="O18" s="152">
        <f t="shared" si="2"/>
        <v>4.6731450756887529</v>
      </c>
      <c r="P18" s="52">
        <f t="shared" si="8"/>
        <v>0.21800477329775372</v>
      </c>
    </row>
    <row r="19" spans="1:16" ht="20.100000000000001" customHeight="1" x14ac:dyDescent="0.25">
      <c r="A19" s="8" t="s">
        <v>172</v>
      </c>
      <c r="B19" s="19">
        <v>6839.3900000000012</v>
      </c>
      <c r="C19" s="140">
        <v>5905.8499999999995</v>
      </c>
      <c r="D19" s="247">
        <f t="shared" si="3"/>
        <v>1.8727983244298571E-2</v>
      </c>
      <c r="E19" s="215">
        <f t="shared" si="4"/>
        <v>1.4645181099727778E-2</v>
      </c>
      <c r="F19" s="52">
        <f t="shared" si="5"/>
        <v>-0.13649462890696415</v>
      </c>
      <c r="H19" s="19">
        <v>2418.7799999999993</v>
      </c>
      <c r="I19" s="140">
        <v>2138.9279999999999</v>
      </c>
      <c r="J19" s="247">
        <f t="shared" si="6"/>
        <v>1.9641652672780209E-2</v>
      </c>
      <c r="K19" s="215">
        <f t="shared" si="7"/>
        <v>1.6427480944171874E-2</v>
      </c>
      <c r="L19" s="52">
        <f t="shared" si="0"/>
        <v>-0.11569965023689607</v>
      </c>
      <c r="N19" s="27">
        <f t="shared" si="1"/>
        <v>3.5365434636714661</v>
      </c>
      <c r="O19" s="152">
        <f t="shared" si="2"/>
        <v>3.6217106767019143</v>
      </c>
      <c r="P19" s="52">
        <f t="shared" si="8"/>
        <v>2.4082049013482713E-2</v>
      </c>
    </row>
    <row r="20" spans="1:16" ht="20.100000000000001" customHeight="1" x14ac:dyDescent="0.25">
      <c r="A20" s="8" t="s">
        <v>168</v>
      </c>
      <c r="B20" s="19">
        <v>4970.3700000000017</v>
      </c>
      <c r="C20" s="140">
        <v>4094.0800000000004</v>
      </c>
      <c r="D20" s="247">
        <f t="shared" si="3"/>
        <v>1.3610132786398246E-2</v>
      </c>
      <c r="E20" s="215">
        <f t="shared" si="4"/>
        <v>1.0152398560202768E-2</v>
      </c>
      <c r="F20" s="52">
        <f t="shared" si="5"/>
        <v>-0.176302770216302</v>
      </c>
      <c r="H20" s="19">
        <v>2467.2960000000003</v>
      </c>
      <c r="I20" s="140">
        <v>2083.6840000000002</v>
      </c>
      <c r="J20" s="247">
        <f t="shared" si="6"/>
        <v>2.0035625841515119E-2</v>
      </c>
      <c r="K20" s="215">
        <f t="shared" si="7"/>
        <v>1.6003193751110759E-2</v>
      </c>
      <c r="L20" s="52">
        <f t="shared" si="0"/>
        <v>-0.15547871029661622</v>
      </c>
      <c r="N20" s="27">
        <f t="shared" si="1"/>
        <v>4.9640087156489345</v>
      </c>
      <c r="O20" s="152">
        <f t="shared" si="2"/>
        <v>5.0895048460215726</v>
      </c>
      <c r="P20" s="52">
        <f t="shared" si="8"/>
        <v>2.5281206694302151E-2</v>
      </c>
    </row>
    <row r="21" spans="1:16" ht="20.100000000000001" customHeight="1" x14ac:dyDescent="0.25">
      <c r="A21" s="8" t="s">
        <v>178</v>
      </c>
      <c r="B21" s="19">
        <v>5011.9799999999996</v>
      </c>
      <c r="C21" s="140">
        <v>4825.79</v>
      </c>
      <c r="D21" s="247">
        <f t="shared" si="3"/>
        <v>1.3724071512336558E-2</v>
      </c>
      <c r="E21" s="215">
        <f t="shared" si="4"/>
        <v>1.1966874962834363E-2</v>
      </c>
      <c r="F21" s="52">
        <f t="shared" si="5"/>
        <v>-3.7148991017521941E-2</v>
      </c>
      <c r="H21" s="19">
        <v>2108.1580000000004</v>
      </c>
      <c r="I21" s="140">
        <v>2027.1850000000004</v>
      </c>
      <c r="J21" s="247">
        <f t="shared" si="6"/>
        <v>1.7119253183564855E-2</v>
      </c>
      <c r="K21" s="215">
        <f t="shared" si="7"/>
        <v>1.5569267856520215E-2</v>
      </c>
      <c r="L21" s="52">
        <f t="shared" si="0"/>
        <v>-3.840936020924425E-2</v>
      </c>
      <c r="N21" s="27">
        <f t="shared" si="1"/>
        <v>4.2062378541015741</v>
      </c>
      <c r="O21" s="152">
        <f t="shared" si="2"/>
        <v>4.2007319008908395</v>
      </c>
      <c r="P21" s="52">
        <f t="shared" si="8"/>
        <v>-1.3089971137427978E-3</v>
      </c>
    </row>
    <row r="22" spans="1:16" ht="20.100000000000001" customHeight="1" x14ac:dyDescent="0.25">
      <c r="A22" s="8" t="s">
        <v>185</v>
      </c>
      <c r="B22" s="19">
        <v>4235</v>
      </c>
      <c r="C22" s="140">
        <v>5844.11</v>
      </c>
      <c r="D22" s="247">
        <f t="shared" si="3"/>
        <v>1.1596503348925041E-2</v>
      </c>
      <c r="E22" s="215">
        <f t="shared" si="4"/>
        <v>1.4492079771198069E-2</v>
      </c>
      <c r="F22" s="52">
        <f t="shared" si="5"/>
        <v>0.37995513577331752</v>
      </c>
      <c r="H22" s="19">
        <v>1303.2350000000001</v>
      </c>
      <c r="I22" s="140">
        <v>1848.6169999999997</v>
      </c>
      <c r="J22" s="247">
        <f t="shared" si="6"/>
        <v>1.0582892706658202E-2</v>
      </c>
      <c r="K22" s="215">
        <f t="shared" si="7"/>
        <v>1.4197822713327505E-2</v>
      </c>
      <c r="L22" s="52">
        <f t="shared" si="0"/>
        <v>0.41848323594746883</v>
      </c>
      <c r="N22" s="27">
        <f t="shared" si="1"/>
        <v>3.0772963400236133</v>
      </c>
      <c r="O22" s="152">
        <f t="shared" si="2"/>
        <v>3.1632139025446131</v>
      </c>
      <c r="P22" s="52">
        <f t="shared" si="8"/>
        <v>2.7919820851683243E-2</v>
      </c>
    </row>
    <row r="23" spans="1:16" ht="20.100000000000001" customHeight="1" x14ac:dyDescent="0.25">
      <c r="A23" s="8" t="s">
        <v>169</v>
      </c>
      <c r="B23" s="19">
        <v>7080.239999999998</v>
      </c>
      <c r="C23" s="140">
        <v>5249.050000000002</v>
      </c>
      <c r="D23" s="247">
        <f t="shared" si="3"/>
        <v>1.9387491587058561E-2</v>
      </c>
      <c r="E23" s="215">
        <f t="shared" si="4"/>
        <v>1.3016464666648514E-2</v>
      </c>
      <c r="F23" s="52">
        <f t="shared" si="5"/>
        <v>-0.2586338881167865</v>
      </c>
      <c r="H23" s="19">
        <v>2538.8819999999996</v>
      </c>
      <c r="I23" s="140">
        <v>1720.7859999999994</v>
      </c>
      <c r="J23" s="247">
        <f t="shared" si="6"/>
        <v>2.0616938465331105E-2</v>
      </c>
      <c r="K23" s="215">
        <f t="shared" si="7"/>
        <v>1.3216049920332864E-2</v>
      </c>
      <c r="L23" s="52">
        <f t="shared" si="0"/>
        <v>-0.32222686993724026</v>
      </c>
      <c r="N23" s="27">
        <f t="shared" si="1"/>
        <v>3.5858699705094748</v>
      </c>
      <c r="O23" s="152">
        <f t="shared" si="2"/>
        <v>3.278280831769556</v>
      </c>
      <c r="P23" s="52">
        <f t="shared" si="8"/>
        <v>-8.5778107201198092E-2</v>
      </c>
    </row>
    <row r="24" spans="1:16" ht="20.100000000000001" customHeight="1" x14ac:dyDescent="0.25">
      <c r="A24" s="8" t="s">
        <v>179</v>
      </c>
      <c r="B24" s="19">
        <v>6188.630000000001</v>
      </c>
      <c r="C24" s="140">
        <v>5627.3800000000019</v>
      </c>
      <c r="D24" s="247">
        <f t="shared" si="3"/>
        <v>1.694603743099362E-2</v>
      </c>
      <c r="E24" s="215">
        <f t="shared" si="4"/>
        <v>1.3954638065136457E-2</v>
      </c>
      <c r="F24" s="52">
        <f t="shared" ref="F24:F25" si="9">(C24-B24)/B24</f>
        <v>-9.0690508238495268E-2</v>
      </c>
      <c r="H24" s="19">
        <v>1814.4079999999997</v>
      </c>
      <c r="I24" s="140">
        <v>1625.9099999999999</v>
      </c>
      <c r="J24" s="247">
        <f t="shared" si="6"/>
        <v>1.4733862419365877E-2</v>
      </c>
      <c r="K24" s="215">
        <f t="shared" si="7"/>
        <v>1.248737944518866E-2</v>
      </c>
      <c r="L24" s="52">
        <f t="shared" si="0"/>
        <v>-0.10388953311493328</v>
      </c>
      <c r="N24" s="27">
        <f t="shared" si="1"/>
        <v>2.9318411344675628</v>
      </c>
      <c r="O24" s="152">
        <f t="shared" si="2"/>
        <v>2.8892841784276153</v>
      </c>
      <c r="P24" s="52">
        <f t="shared" ref="P24:P27" si="10">(O24-N24)/N24</f>
        <v>-1.4515437258736745E-2</v>
      </c>
    </row>
    <row r="25" spans="1:16" ht="20.100000000000001" customHeight="1" x14ac:dyDescent="0.25">
      <c r="A25" s="8" t="s">
        <v>177</v>
      </c>
      <c r="B25" s="19">
        <v>756.82</v>
      </c>
      <c r="C25" s="140">
        <v>731.28000000000009</v>
      </c>
      <c r="D25" s="247">
        <f t="shared" si="3"/>
        <v>2.0723649739158088E-3</v>
      </c>
      <c r="E25" s="215">
        <f t="shared" si="4"/>
        <v>1.813410099242096E-3</v>
      </c>
      <c r="F25" s="52">
        <f t="shared" si="9"/>
        <v>-3.3746465473956766E-2</v>
      </c>
      <c r="H25" s="19">
        <v>1484.9690000000005</v>
      </c>
      <c r="I25" s="140">
        <v>1558.3520000000001</v>
      </c>
      <c r="J25" s="247">
        <f t="shared" si="6"/>
        <v>1.2058659873095434E-2</v>
      </c>
      <c r="K25" s="215">
        <f t="shared" si="7"/>
        <v>1.1968517773535215E-2</v>
      </c>
      <c r="L25" s="52">
        <f t="shared" si="0"/>
        <v>4.9417193220868287E-2</v>
      </c>
      <c r="N25" s="27">
        <f t="shared" si="1"/>
        <v>19.621164874078385</v>
      </c>
      <c r="O25" s="152">
        <f t="shared" si="2"/>
        <v>21.309922327972867</v>
      </c>
      <c r="P25" s="52">
        <f t="shared" si="10"/>
        <v>8.6068154706018876E-2</v>
      </c>
    </row>
    <row r="26" spans="1:16" ht="20.100000000000001" customHeight="1" x14ac:dyDescent="0.25">
      <c r="A26" s="8" t="s">
        <v>184</v>
      </c>
      <c r="B26" s="19">
        <v>7082.3899999999994</v>
      </c>
      <c r="C26" s="140">
        <v>5796.5399999999991</v>
      </c>
      <c r="D26" s="247">
        <f t="shared" si="3"/>
        <v>1.9393378831970062E-2</v>
      </c>
      <c r="E26" s="215">
        <f t="shared" si="4"/>
        <v>1.4374116859015391E-2</v>
      </c>
      <c r="F26" s="52">
        <f t="shared" si="5"/>
        <v>-0.18155594368567679</v>
      </c>
      <c r="H26" s="19">
        <v>1530.0070000000005</v>
      </c>
      <c r="I26" s="140">
        <v>1298.3259999999998</v>
      </c>
      <c r="J26" s="247">
        <f t="shared" si="6"/>
        <v>1.2424390015182219E-2</v>
      </c>
      <c r="K26" s="215">
        <f t="shared" si="7"/>
        <v>9.9714556190404219E-3</v>
      </c>
      <c r="L26" s="52">
        <f t="shared" si="0"/>
        <v>-0.15142479740288811</v>
      </c>
      <c r="N26" s="27">
        <f t="shared" si="1"/>
        <v>2.1602975831604878</v>
      </c>
      <c r="O26" s="152">
        <f t="shared" si="2"/>
        <v>2.2398292774655228</v>
      </c>
      <c r="P26" s="52">
        <f t="shared" si="10"/>
        <v>3.6815156821441784E-2</v>
      </c>
    </row>
    <row r="27" spans="1:16" ht="20.100000000000001" customHeight="1" x14ac:dyDescent="0.25">
      <c r="A27" s="8" t="s">
        <v>183</v>
      </c>
      <c r="B27" s="19">
        <v>3182.8999999999996</v>
      </c>
      <c r="C27" s="140">
        <v>2226.65</v>
      </c>
      <c r="D27" s="247">
        <f t="shared" si="3"/>
        <v>8.7155868971177108E-3</v>
      </c>
      <c r="E27" s="215">
        <f t="shared" si="4"/>
        <v>5.5215917261205181E-3</v>
      </c>
      <c r="F27" s="52">
        <f t="shared" si="5"/>
        <v>-0.30043356687297734</v>
      </c>
      <c r="H27" s="19">
        <v>1684.7489999999998</v>
      </c>
      <c r="I27" s="140">
        <v>1282.6870000000001</v>
      </c>
      <c r="J27" s="247">
        <f t="shared" si="6"/>
        <v>1.3680969207126647E-2</v>
      </c>
      <c r="K27" s="215">
        <f t="shared" si="7"/>
        <v>9.8513443415753094E-3</v>
      </c>
      <c r="L27" s="52">
        <f t="shared" si="0"/>
        <v>-0.2386480122558314</v>
      </c>
      <c r="N27" s="27">
        <f t="shared" si="1"/>
        <v>5.2931257658110535</v>
      </c>
      <c r="O27" s="152">
        <f t="shared" si="2"/>
        <v>5.7606134776457907</v>
      </c>
      <c r="P27" s="52">
        <f t="shared" si="10"/>
        <v>8.8319781640991302E-2</v>
      </c>
    </row>
    <row r="28" spans="1:16" ht="20.100000000000001" customHeight="1" x14ac:dyDescent="0.25">
      <c r="A28" s="8" t="s">
        <v>180</v>
      </c>
      <c r="B28" s="19">
        <v>4323.8499999999995</v>
      </c>
      <c r="C28" s="140">
        <v>3714.8000000000006</v>
      </c>
      <c r="D28" s="247">
        <f t="shared" si="3"/>
        <v>1.1839797167709451E-2</v>
      </c>
      <c r="E28" s="215">
        <f t="shared" si="4"/>
        <v>9.2118693751566273E-3</v>
      </c>
      <c r="F28" s="52">
        <f t="shared" si="5"/>
        <v>-0.14085826289071057</v>
      </c>
      <c r="H28" s="19">
        <v>1593.8000000000002</v>
      </c>
      <c r="I28" s="140">
        <v>1218.5260000000003</v>
      </c>
      <c r="J28" s="247">
        <f t="shared" si="6"/>
        <v>1.2942419744613859E-2</v>
      </c>
      <c r="K28" s="215">
        <f t="shared" si="7"/>
        <v>9.35857244609355E-3</v>
      </c>
      <c r="L28" s="52">
        <f t="shared" si="0"/>
        <v>-0.23545865227757551</v>
      </c>
      <c r="N28" s="27">
        <f t="shared" si="1"/>
        <v>3.6860668154538212</v>
      </c>
      <c r="O28" s="152">
        <f t="shared" si="2"/>
        <v>3.2801927425433401</v>
      </c>
      <c r="P28" s="52">
        <f t="shared" si="8"/>
        <v>-0.11011034070485524</v>
      </c>
    </row>
    <row r="29" spans="1:16" ht="20.100000000000001" customHeight="1" x14ac:dyDescent="0.25">
      <c r="A29" s="8" t="s">
        <v>186</v>
      </c>
      <c r="B29" s="19">
        <v>1259.4599999999998</v>
      </c>
      <c r="C29" s="140">
        <v>1276.8399999999997</v>
      </c>
      <c r="D29" s="247">
        <f t="shared" si="3"/>
        <v>3.4487206866203376E-3</v>
      </c>
      <c r="E29" s="215">
        <f t="shared" si="4"/>
        <v>3.1662763252328476E-3</v>
      </c>
      <c r="F29" s="52">
        <f>(C29-B29)/B29</f>
        <v>1.3799564892890512E-2</v>
      </c>
      <c r="H29" s="19">
        <v>972.14399999999978</v>
      </c>
      <c r="I29" s="140">
        <v>1108.6220000000001</v>
      </c>
      <c r="J29" s="247">
        <f t="shared" si="6"/>
        <v>7.894275128753854E-3</v>
      </c>
      <c r="K29" s="215">
        <f t="shared" si="7"/>
        <v>8.5144833202846076E-3</v>
      </c>
      <c r="L29" s="52">
        <f t="shared" si="0"/>
        <v>0.14038866669958394</v>
      </c>
      <c r="N29" s="27">
        <f t="shared" si="1"/>
        <v>7.7187366014006003</v>
      </c>
      <c r="O29" s="152">
        <f t="shared" si="2"/>
        <v>8.682544406503558</v>
      </c>
      <c r="P29" s="52">
        <f>(O29-N29)/N29</f>
        <v>0.12486600526413486</v>
      </c>
    </row>
    <row r="30" spans="1:16" ht="20.100000000000001" customHeight="1" x14ac:dyDescent="0.25">
      <c r="A30" s="8" t="s">
        <v>196</v>
      </c>
      <c r="B30" s="19">
        <v>3122.9</v>
      </c>
      <c r="C30" s="140">
        <v>5566.4199999999992</v>
      </c>
      <c r="D30" s="247">
        <f t="shared" si="3"/>
        <v>8.5512916902852447E-3</v>
      </c>
      <c r="E30" s="215">
        <f t="shared" si="4"/>
        <v>1.3803470961359787E-2</v>
      </c>
      <c r="F30" s="52">
        <f t="shared" si="5"/>
        <v>0.78245220788369751</v>
      </c>
      <c r="H30" s="19">
        <v>656.41199999999992</v>
      </c>
      <c r="I30" s="140">
        <v>1100.345</v>
      </c>
      <c r="J30" s="247">
        <f t="shared" si="6"/>
        <v>5.3303799908404259E-3</v>
      </c>
      <c r="K30" s="215">
        <f t="shared" si="7"/>
        <v>8.4509139716319581E-3</v>
      </c>
      <c r="L30" s="52">
        <f t="shared" si="0"/>
        <v>0.6763023832592947</v>
      </c>
      <c r="N30" s="27">
        <f t="shared" si="1"/>
        <v>2.1019308975631619</v>
      </c>
      <c r="O30" s="152">
        <f t="shared" si="2"/>
        <v>1.9767552574185925</v>
      </c>
      <c r="P30" s="52">
        <f t="shared" si="8"/>
        <v>-5.9552690476023573E-2</v>
      </c>
    </row>
    <row r="31" spans="1:16" ht="20.100000000000001" customHeight="1" x14ac:dyDescent="0.25">
      <c r="A31" s="8" t="s">
        <v>203</v>
      </c>
      <c r="B31" s="19">
        <v>3149.1099999999992</v>
      </c>
      <c r="C31" s="140">
        <v>3074.61</v>
      </c>
      <c r="D31" s="247">
        <f t="shared" si="3"/>
        <v>8.6230613131365579E-3</v>
      </c>
      <c r="E31" s="215">
        <f t="shared" si="4"/>
        <v>7.6243420102159775E-3</v>
      </c>
      <c r="F31" s="52">
        <f t="shared" si="5"/>
        <v>-2.3657477827068316E-2</v>
      </c>
      <c r="H31" s="19">
        <v>770.60399999999981</v>
      </c>
      <c r="I31" s="140">
        <v>940.67900000000009</v>
      </c>
      <c r="J31" s="247">
        <f t="shared" si="6"/>
        <v>6.257673751335434E-3</v>
      </c>
      <c r="K31" s="215">
        <f t="shared" si="7"/>
        <v>7.2246407298808824E-3</v>
      </c>
      <c r="L31" s="52">
        <f t="shared" si="0"/>
        <v>0.22070350011160117</v>
      </c>
      <c r="N31" s="27">
        <f t="shared" si="1"/>
        <v>2.4470532944228687</v>
      </c>
      <c r="O31" s="152">
        <f t="shared" si="2"/>
        <v>3.0595067341874254</v>
      </c>
      <c r="P31" s="52">
        <f t="shared" si="8"/>
        <v>0.25028201925982257</v>
      </c>
    </row>
    <row r="32" spans="1:16" ht="20.100000000000001" customHeight="1" thickBot="1" x14ac:dyDescent="0.3">
      <c r="A32" s="8" t="s">
        <v>17</v>
      </c>
      <c r="B32" s="19">
        <f>B33-SUM(B7:B31)</f>
        <v>21511.840000000026</v>
      </c>
      <c r="C32" s="140">
        <f>C33-SUM(C7:C31)</f>
        <v>21197.010000000126</v>
      </c>
      <c r="D32" s="247">
        <f t="shared" si="3"/>
        <v>5.890487003578275E-2</v>
      </c>
      <c r="E32" s="215">
        <f t="shared" si="4"/>
        <v>5.2563822349491196E-2</v>
      </c>
      <c r="F32" s="52">
        <f t="shared" si="5"/>
        <v>-1.4635196245411807E-2</v>
      </c>
      <c r="H32" s="19">
        <f>H33-SUM(H7:H31)</f>
        <v>7762.3249999999534</v>
      </c>
      <c r="I32" s="140">
        <f>I33-SUM(I7:I31)</f>
        <v>7139.7549999999901</v>
      </c>
      <c r="J32" s="247">
        <f t="shared" si="6"/>
        <v>6.3033798684972497E-2</v>
      </c>
      <c r="K32" s="215">
        <f t="shared" si="7"/>
        <v>5.4835033815329781E-2</v>
      </c>
      <c r="L32" s="52">
        <f t="shared" si="0"/>
        <v>-8.0204062571454696E-2</v>
      </c>
      <c r="N32" s="27">
        <f t="shared" si="1"/>
        <v>3.6083965853222892</v>
      </c>
      <c r="O32" s="152">
        <f t="shared" si="2"/>
        <v>3.3682840174156392</v>
      </c>
      <c r="P32" s="52">
        <f t="shared" si="8"/>
        <v>-6.6542732271542712E-2</v>
      </c>
    </row>
    <row r="33" spans="1:16" ht="26.25" customHeight="1" thickBot="1" x14ac:dyDescent="0.3">
      <c r="A33" s="12" t="s">
        <v>18</v>
      </c>
      <c r="B33" s="17">
        <v>365196.29</v>
      </c>
      <c r="C33" s="145">
        <v>403262.34000000014</v>
      </c>
      <c r="D33" s="243">
        <f>SUM(D7:D32)</f>
        <v>0.99999999999999989</v>
      </c>
      <c r="E33" s="244">
        <f>SUM(E7:E32)</f>
        <v>0.99999999999999978</v>
      </c>
      <c r="F33" s="57">
        <f t="shared" si="5"/>
        <v>0.10423449263408499</v>
      </c>
      <c r="G33" s="1"/>
      <c r="H33" s="17">
        <v>123145.44199999995</v>
      </c>
      <c r="I33" s="145">
        <v>130204.25999999998</v>
      </c>
      <c r="J33" s="243">
        <f>SUM(J7:J32)</f>
        <v>1.0000000000000004</v>
      </c>
      <c r="K33" s="244">
        <f>SUM(K7:K32)</f>
        <v>1.0000000000000002</v>
      </c>
      <c r="L33" s="57">
        <f t="shared" si="0"/>
        <v>5.73209847263371E-2</v>
      </c>
      <c r="N33" s="29">
        <f t="shared" si="1"/>
        <v>3.3720343106442829</v>
      </c>
      <c r="O33" s="146">
        <f t="shared" si="2"/>
        <v>3.2287731108240836</v>
      </c>
      <c r="P33" s="57">
        <f t="shared" si="8"/>
        <v>-4.2485095530604769E-2</v>
      </c>
    </row>
    <row r="35" spans="1:16" ht="15.75" thickBot="1" x14ac:dyDescent="0.3"/>
    <row r="36" spans="1:16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6" x14ac:dyDescent="0.25">
      <c r="A37" s="365"/>
      <c r="B37" s="359" t="str">
        <f>B5</f>
        <v>jan-jun</v>
      </c>
      <c r="C37" s="353"/>
      <c r="D37" s="359" t="str">
        <f>B5</f>
        <v>jan-jun</v>
      </c>
      <c r="E37" s="353"/>
      <c r="F37" s="131" t="str">
        <f>F5</f>
        <v>2024/2023</v>
      </c>
      <c r="H37" s="348" t="str">
        <f>B5</f>
        <v>jan-jun</v>
      </c>
      <c r="I37" s="353"/>
      <c r="J37" s="359" t="str">
        <f>B5</f>
        <v>jan-jun</v>
      </c>
      <c r="K37" s="349"/>
      <c r="L37" s="131" t="str">
        <f>L5</f>
        <v>2024/2023</v>
      </c>
      <c r="N37" s="348" t="str">
        <f>B5</f>
        <v>jan-jun</v>
      </c>
      <c r="O37" s="349"/>
      <c r="P37" s="131" t="str">
        <f>P5</f>
        <v>2024/2023</v>
      </c>
    </row>
    <row r="38" spans="1:16" ht="19.5" customHeight="1" thickBot="1" x14ac:dyDescent="0.3">
      <c r="A38" s="366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38061.619999999981</v>
      </c>
      <c r="C39" s="147">
        <v>47116.21</v>
      </c>
      <c r="D39" s="247">
        <f t="shared" ref="D39:D61" si="11">B39/$B$62</f>
        <v>0.24078434915205243</v>
      </c>
      <c r="E39" s="246">
        <f t="shared" ref="E39:E61" si="12">C39/$C$62</f>
        <v>0.29728099143361852</v>
      </c>
      <c r="F39" s="52">
        <f>(C39-B39)/B39</f>
        <v>0.23789292205639231</v>
      </c>
      <c r="H39" s="39">
        <v>9607.0820000000003</v>
      </c>
      <c r="I39" s="147">
        <v>11237.395000000002</v>
      </c>
      <c r="J39" s="247">
        <f t="shared" ref="J39:J61" si="13">H39/$H$62</f>
        <v>0.22705718088616966</v>
      </c>
      <c r="K39" s="246">
        <f t="shared" ref="K39:K61" si="14">I39/$I$62</f>
        <v>0.26668827405734041</v>
      </c>
      <c r="L39" s="52">
        <f t="shared" ref="L39:L62" si="15">(I39-H39)/H39</f>
        <v>0.16969908240608353</v>
      </c>
      <c r="N39" s="27">
        <f t="shared" ref="N39:N62" si="16">(H39/B39)*10</f>
        <v>2.5240864682060318</v>
      </c>
      <c r="O39" s="151">
        <f t="shared" ref="O39:O62" si="17">(I39/C39)*10</f>
        <v>2.3850379731306917</v>
      </c>
      <c r="P39" s="61">
        <f t="shared" si="8"/>
        <v>-5.5088641703375317E-2</v>
      </c>
    </row>
    <row r="40" spans="1:16" ht="20.100000000000001" customHeight="1" x14ac:dyDescent="0.25">
      <c r="A40" s="38" t="s">
        <v>171</v>
      </c>
      <c r="B40" s="19">
        <v>22556.14</v>
      </c>
      <c r="C40" s="140">
        <v>26896.92</v>
      </c>
      <c r="D40" s="247">
        <f t="shared" si="11"/>
        <v>0.14269401799719977</v>
      </c>
      <c r="E40" s="215">
        <f t="shared" si="12"/>
        <v>0.16970683856173327</v>
      </c>
      <c r="F40" s="52">
        <f t="shared" ref="F40:F62" si="18">(C40-B40)/B40</f>
        <v>0.19244338792009621</v>
      </c>
      <c r="H40" s="19">
        <v>5229.6539999999995</v>
      </c>
      <c r="I40" s="140">
        <v>5893.2379999999994</v>
      </c>
      <c r="J40" s="247">
        <f t="shared" si="13"/>
        <v>0.12359949610611012</v>
      </c>
      <c r="K40" s="215">
        <f t="shared" si="14"/>
        <v>0.13985959119788283</v>
      </c>
      <c r="L40" s="52">
        <f t="shared" si="15"/>
        <v>0.12688870047616915</v>
      </c>
      <c r="N40" s="27">
        <f t="shared" si="16"/>
        <v>2.3185057372405029</v>
      </c>
      <c r="O40" s="152">
        <f t="shared" si="17"/>
        <v>2.1910456661952371</v>
      </c>
      <c r="P40" s="52">
        <f t="shared" si="8"/>
        <v>-5.4975094086663512E-2</v>
      </c>
    </row>
    <row r="41" spans="1:16" ht="20.100000000000001" customHeight="1" x14ac:dyDescent="0.25">
      <c r="A41" s="38" t="s">
        <v>161</v>
      </c>
      <c r="B41" s="19">
        <v>26358.390000000007</v>
      </c>
      <c r="C41" s="140">
        <v>20873.47</v>
      </c>
      <c r="D41" s="247">
        <f t="shared" si="11"/>
        <v>0.16674770492811322</v>
      </c>
      <c r="E41" s="215">
        <f t="shared" si="12"/>
        <v>0.13170171913784859</v>
      </c>
      <c r="F41" s="52">
        <f t="shared" si="18"/>
        <v>-0.20809009958498997</v>
      </c>
      <c r="H41" s="19">
        <v>6467.9840000000004</v>
      </c>
      <c r="I41" s="140">
        <v>5647.9699999999993</v>
      </c>
      <c r="J41" s="247">
        <f t="shared" si="13"/>
        <v>0.1528666262093788</v>
      </c>
      <c r="K41" s="215">
        <f t="shared" si="14"/>
        <v>0.13403883829193836</v>
      </c>
      <c r="L41" s="52">
        <f t="shared" si="15"/>
        <v>-0.12678046204195945</v>
      </c>
      <c r="N41" s="27">
        <f t="shared" si="16"/>
        <v>2.4538615598297158</v>
      </c>
      <c r="O41" s="152">
        <f t="shared" si="17"/>
        <v>2.7058126895049068</v>
      </c>
      <c r="P41" s="52">
        <f t="shared" si="8"/>
        <v>0.10267536433174945</v>
      </c>
    </row>
    <row r="42" spans="1:16" ht="20.100000000000001" customHeight="1" x14ac:dyDescent="0.25">
      <c r="A42" s="38" t="s">
        <v>167</v>
      </c>
      <c r="B42" s="19">
        <v>6305.49</v>
      </c>
      <c r="C42" s="140">
        <v>10439.450000000001</v>
      </c>
      <c r="D42" s="247">
        <f t="shared" si="11"/>
        <v>3.9889613362089578E-2</v>
      </c>
      <c r="E42" s="215">
        <f t="shared" si="12"/>
        <v>6.5867989934285651E-2</v>
      </c>
      <c r="F42" s="52">
        <f t="shared" si="18"/>
        <v>0.65561280725209314</v>
      </c>
      <c r="H42" s="19">
        <v>2146.3759999999997</v>
      </c>
      <c r="I42" s="140">
        <v>3073.9189999999999</v>
      </c>
      <c r="J42" s="247">
        <f t="shared" si="13"/>
        <v>5.0728211092788966E-2</v>
      </c>
      <c r="K42" s="215">
        <f t="shared" si="14"/>
        <v>7.2950906567052748E-2</v>
      </c>
      <c r="L42" s="52">
        <f t="shared" si="15"/>
        <v>0.43214376232309726</v>
      </c>
      <c r="N42" s="27">
        <f t="shared" si="16"/>
        <v>3.4039797065731605</v>
      </c>
      <c r="O42" s="152">
        <f t="shared" si="17"/>
        <v>2.9445219815220147</v>
      </c>
      <c r="P42" s="52">
        <f t="shared" si="8"/>
        <v>-0.13497663460329176</v>
      </c>
    </row>
    <row r="43" spans="1:16" ht="20.100000000000001" customHeight="1" x14ac:dyDescent="0.25">
      <c r="A43" s="38" t="s">
        <v>173</v>
      </c>
      <c r="B43" s="19">
        <v>19263.57</v>
      </c>
      <c r="C43" s="140">
        <v>11885.84</v>
      </c>
      <c r="D43" s="247">
        <f t="shared" si="11"/>
        <v>0.12186465433670467</v>
      </c>
      <c r="E43" s="215">
        <f t="shared" si="12"/>
        <v>7.4994026455467461E-2</v>
      </c>
      <c r="F43" s="52">
        <f t="shared" si="18"/>
        <v>-0.38298871912111826</v>
      </c>
      <c r="H43" s="19">
        <v>4047.4320000000002</v>
      </c>
      <c r="I43" s="140">
        <v>3014.8519999999994</v>
      </c>
      <c r="J43" s="247">
        <f t="shared" si="13"/>
        <v>9.5658442360382845E-2</v>
      </c>
      <c r="K43" s="215">
        <f t="shared" si="14"/>
        <v>7.1549115824292076E-2</v>
      </c>
      <c r="L43" s="52">
        <f t="shared" si="15"/>
        <v>-0.25511978953568604</v>
      </c>
      <c r="N43" s="27">
        <f t="shared" si="16"/>
        <v>2.1010809522845455</v>
      </c>
      <c r="O43" s="152">
        <f t="shared" si="17"/>
        <v>2.536507306172723</v>
      </c>
      <c r="P43" s="52">
        <f t="shared" si="8"/>
        <v>0.20723920866291712</v>
      </c>
    </row>
    <row r="44" spans="1:16" ht="20.100000000000001" customHeight="1" x14ac:dyDescent="0.25">
      <c r="A44" s="38" t="s">
        <v>172</v>
      </c>
      <c r="B44" s="19">
        <v>6839.3900000000012</v>
      </c>
      <c r="C44" s="140">
        <v>5905.8499999999995</v>
      </c>
      <c r="D44" s="247">
        <f t="shared" si="11"/>
        <v>4.3267156514805651E-2</v>
      </c>
      <c r="E44" s="215">
        <f t="shared" si="12"/>
        <v>3.7263119067901168E-2</v>
      </c>
      <c r="F44" s="52">
        <f t="shared" si="18"/>
        <v>-0.13649462890696415</v>
      </c>
      <c r="H44" s="19">
        <v>2418.7799999999993</v>
      </c>
      <c r="I44" s="140">
        <v>2138.9279999999999</v>
      </c>
      <c r="J44" s="247">
        <f t="shared" si="13"/>
        <v>5.7166303772971785E-2</v>
      </c>
      <c r="K44" s="215">
        <f t="shared" si="14"/>
        <v>5.0761499142187215E-2</v>
      </c>
      <c r="L44" s="52">
        <f t="shared" si="15"/>
        <v>-0.11569965023689607</v>
      </c>
      <c r="N44" s="27">
        <f t="shared" si="16"/>
        <v>3.5365434636714661</v>
      </c>
      <c r="O44" s="152">
        <f t="shared" si="17"/>
        <v>3.6217106767019143</v>
      </c>
      <c r="P44" s="52">
        <f t="shared" si="8"/>
        <v>2.4082049013482713E-2</v>
      </c>
    </row>
    <row r="45" spans="1:16" ht="20.100000000000001" customHeight="1" x14ac:dyDescent="0.25">
      <c r="A45" s="38" t="s">
        <v>178</v>
      </c>
      <c r="B45" s="19">
        <v>5011.9799999999996</v>
      </c>
      <c r="C45" s="140">
        <v>4825.79</v>
      </c>
      <c r="D45" s="247">
        <f t="shared" si="11"/>
        <v>3.1706646807547978E-2</v>
      </c>
      <c r="E45" s="215">
        <f t="shared" si="12"/>
        <v>3.0448451512769002E-2</v>
      </c>
      <c r="F45" s="52">
        <f t="shared" si="18"/>
        <v>-3.7148991017521941E-2</v>
      </c>
      <c r="H45" s="19">
        <v>2108.1580000000004</v>
      </c>
      <c r="I45" s="140">
        <v>2027.1850000000004</v>
      </c>
      <c r="J45" s="247">
        <f t="shared" si="13"/>
        <v>4.9824953335739795E-2</v>
      </c>
      <c r="K45" s="215">
        <f t="shared" si="14"/>
        <v>4.810959024266119E-2</v>
      </c>
      <c r="L45" s="52">
        <f t="shared" si="15"/>
        <v>-3.840936020924425E-2</v>
      </c>
      <c r="N45" s="27">
        <f t="shared" si="16"/>
        <v>4.2062378541015741</v>
      </c>
      <c r="O45" s="152">
        <f t="shared" si="17"/>
        <v>4.2007319008908395</v>
      </c>
      <c r="P45" s="52">
        <f t="shared" si="8"/>
        <v>-1.3089971137427978E-3</v>
      </c>
    </row>
    <row r="46" spans="1:16" ht="20.100000000000001" customHeight="1" x14ac:dyDescent="0.25">
      <c r="A46" s="38" t="s">
        <v>185</v>
      </c>
      <c r="B46" s="19">
        <v>4235</v>
      </c>
      <c r="C46" s="140">
        <v>5844.11</v>
      </c>
      <c r="D46" s="247">
        <f t="shared" si="11"/>
        <v>2.6791337800622848E-2</v>
      </c>
      <c r="E46" s="215">
        <f t="shared" si="12"/>
        <v>3.687356888100983E-2</v>
      </c>
      <c r="F46" s="52">
        <f t="shared" si="18"/>
        <v>0.37995513577331752</v>
      </c>
      <c r="H46" s="19">
        <v>1303.2350000000001</v>
      </c>
      <c r="I46" s="140">
        <v>1848.6169999999997</v>
      </c>
      <c r="J46" s="247">
        <f t="shared" si="13"/>
        <v>3.080111787660263E-2</v>
      </c>
      <c r="K46" s="215">
        <f t="shared" si="14"/>
        <v>4.3871776076489108E-2</v>
      </c>
      <c r="L46" s="52">
        <f t="shared" si="15"/>
        <v>0.41848323594746883</v>
      </c>
      <c r="N46" s="27">
        <f t="shared" si="16"/>
        <v>3.0772963400236133</v>
      </c>
      <c r="O46" s="152">
        <f t="shared" si="17"/>
        <v>3.1632139025446131</v>
      </c>
      <c r="P46" s="52">
        <f t="shared" si="8"/>
        <v>2.7919820851683243E-2</v>
      </c>
    </row>
    <row r="47" spans="1:16" ht="20.100000000000001" customHeight="1" x14ac:dyDescent="0.25">
      <c r="A47" s="38" t="s">
        <v>169</v>
      </c>
      <c r="B47" s="19">
        <v>7080.239999999998</v>
      </c>
      <c r="C47" s="140">
        <v>5249.050000000002</v>
      </c>
      <c r="D47" s="247">
        <f t="shared" si="11"/>
        <v>4.4790815005780839E-2</v>
      </c>
      <c r="E47" s="215">
        <f t="shared" si="12"/>
        <v>3.3119021841625969E-2</v>
      </c>
      <c r="F47" s="52">
        <f t="shared" si="18"/>
        <v>-0.2586338881167865</v>
      </c>
      <c r="H47" s="19">
        <v>2538.8819999999996</v>
      </c>
      <c r="I47" s="140">
        <v>1720.7859999999994</v>
      </c>
      <c r="J47" s="247">
        <f t="shared" si="13"/>
        <v>6.0004837006974655E-2</v>
      </c>
      <c r="K47" s="215">
        <f t="shared" si="14"/>
        <v>4.0838063302218564E-2</v>
      </c>
      <c r="L47" s="52">
        <f t="shared" si="15"/>
        <v>-0.32222686993724026</v>
      </c>
      <c r="N47" s="27">
        <f t="shared" si="16"/>
        <v>3.5858699705094748</v>
      </c>
      <c r="O47" s="152">
        <f t="shared" si="17"/>
        <v>3.278280831769556</v>
      </c>
      <c r="P47" s="52">
        <f t="shared" si="8"/>
        <v>-8.5778107201198092E-2</v>
      </c>
    </row>
    <row r="48" spans="1:16" ht="20.100000000000001" customHeight="1" x14ac:dyDescent="0.25">
      <c r="A48" s="38" t="s">
        <v>179</v>
      </c>
      <c r="B48" s="19">
        <v>6188.630000000001</v>
      </c>
      <c r="C48" s="140">
        <v>5627.3800000000019</v>
      </c>
      <c r="D48" s="247">
        <f t="shared" si="11"/>
        <v>3.9150336919260592E-2</v>
      </c>
      <c r="E48" s="215">
        <f t="shared" si="12"/>
        <v>3.5506105129714735E-2</v>
      </c>
      <c r="F48" s="52">
        <f t="shared" si="18"/>
        <v>-9.0690508238495268E-2</v>
      </c>
      <c r="H48" s="19">
        <v>1814.4079999999997</v>
      </c>
      <c r="I48" s="140">
        <v>1625.9099999999999</v>
      </c>
      <c r="J48" s="247">
        <f t="shared" si="13"/>
        <v>4.2882361726205027E-2</v>
      </c>
      <c r="K48" s="215">
        <f t="shared" si="14"/>
        <v>3.8586445672913541E-2</v>
      </c>
      <c r="L48" s="52">
        <f t="shared" si="15"/>
        <v>-0.10388953311493328</v>
      </c>
      <c r="N48" s="27">
        <f t="shared" si="16"/>
        <v>2.9318411344675628</v>
      </c>
      <c r="O48" s="152">
        <f t="shared" si="17"/>
        <v>2.8892841784276153</v>
      </c>
      <c r="P48" s="52">
        <f t="shared" si="8"/>
        <v>-1.4515437258736745E-2</v>
      </c>
    </row>
    <row r="49" spans="1:16" ht="20.100000000000001" customHeight="1" x14ac:dyDescent="0.25">
      <c r="A49" s="38" t="s">
        <v>184</v>
      </c>
      <c r="B49" s="19">
        <v>7082.3899999999994</v>
      </c>
      <c r="C49" s="140">
        <v>5796.5399999999991</v>
      </c>
      <c r="D49" s="247">
        <f t="shared" si="11"/>
        <v>4.4804416275266407E-2</v>
      </c>
      <c r="E49" s="215">
        <f t="shared" si="12"/>
        <v>3.6573424689393029E-2</v>
      </c>
      <c r="F49" s="52">
        <f t="shared" si="18"/>
        <v>-0.18155594368567679</v>
      </c>
      <c r="H49" s="19">
        <v>1530.0070000000005</v>
      </c>
      <c r="I49" s="140">
        <v>1298.3259999999998</v>
      </c>
      <c r="J49" s="247">
        <f t="shared" si="13"/>
        <v>3.6160727696100223E-2</v>
      </c>
      <c r="K49" s="215">
        <f t="shared" si="14"/>
        <v>3.0812151757927033E-2</v>
      </c>
      <c r="L49" s="52">
        <f t="shared" si="15"/>
        <v>-0.15142479740288811</v>
      </c>
      <c r="N49" s="27">
        <f t="shared" si="16"/>
        <v>2.1602975831604878</v>
      </c>
      <c r="O49" s="152">
        <f t="shared" si="17"/>
        <v>2.2398292774655228</v>
      </c>
      <c r="P49" s="52">
        <f t="shared" si="8"/>
        <v>3.6815156821441784E-2</v>
      </c>
    </row>
    <row r="50" spans="1:16" ht="20.100000000000001" customHeight="1" x14ac:dyDescent="0.25">
      <c r="A50" s="38" t="s">
        <v>174</v>
      </c>
      <c r="B50" s="19">
        <v>2798.7700000000004</v>
      </c>
      <c r="C50" s="140">
        <v>2220.4100000000003</v>
      </c>
      <c r="D50" s="247">
        <f t="shared" si="11"/>
        <v>1.7705499999114336E-2</v>
      </c>
      <c r="E50" s="215">
        <f t="shared" si="12"/>
        <v>1.4009736483242625E-2</v>
      </c>
      <c r="F50" s="52">
        <f t="shared" si="18"/>
        <v>-0.2066479203364335</v>
      </c>
      <c r="H50" s="19">
        <v>1044.4659999999999</v>
      </c>
      <c r="I50" s="140">
        <v>754.61299999999994</v>
      </c>
      <c r="J50" s="247">
        <f t="shared" si="13"/>
        <v>2.468527961887429E-2</v>
      </c>
      <c r="K50" s="215">
        <f t="shared" si="14"/>
        <v>1.7908637949563204E-2</v>
      </c>
      <c r="L50" s="52">
        <f t="shared" si="15"/>
        <v>-0.27751310238916344</v>
      </c>
      <c r="N50" s="27">
        <f t="shared" si="16"/>
        <v>3.7318750736930855</v>
      </c>
      <c r="O50" s="152">
        <f t="shared" si="17"/>
        <v>3.3985300012159909</v>
      </c>
      <c r="P50" s="52">
        <f t="shared" si="8"/>
        <v>-8.9323749025503774E-2</v>
      </c>
    </row>
    <row r="51" spans="1:16" ht="20.100000000000001" customHeight="1" x14ac:dyDescent="0.25">
      <c r="A51" s="38" t="s">
        <v>190</v>
      </c>
      <c r="B51" s="19">
        <v>1603.2099999999996</v>
      </c>
      <c r="C51" s="140">
        <v>1737.1799999999998</v>
      </c>
      <c r="D51" s="247">
        <f t="shared" si="11"/>
        <v>1.0142181977647354E-2</v>
      </c>
      <c r="E51" s="215">
        <f t="shared" si="12"/>
        <v>1.0960783829995099E-2</v>
      </c>
      <c r="F51" s="52">
        <f t="shared" si="18"/>
        <v>8.3563600526444001E-2</v>
      </c>
      <c r="H51" s="19">
        <v>428.72200000000004</v>
      </c>
      <c r="I51" s="140">
        <v>460.06299999999993</v>
      </c>
      <c r="J51" s="247">
        <f t="shared" si="13"/>
        <v>1.0132567693695176E-2</v>
      </c>
      <c r="K51" s="215">
        <f t="shared" si="14"/>
        <v>1.0918314024526339E-2</v>
      </c>
      <c r="L51" s="52">
        <f t="shared" si="15"/>
        <v>7.3103316368182389E-2</v>
      </c>
      <c r="N51" s="27">
        <f t="shared" si="16"/>
        <v>2.6741474915949888</v>
      </c>
      <c r="O51" s="152">
        <f t="shared" si="17"/>
        <v>2.6483323547358362</v>
      </c>
      <c r="P51" s="52">
        <f t="shared" si="8"/>
        <v>-9.6535950018804776E-3</v>
      </c>
    </row>
    <row r="52" spans="1:16" ht="20.100000000000001" customHeight="1" x14ac:dyDescent="0.25">
      <c r="A52" s="38" t="s">
        <v>188</v>
      </c>
      <c r="B52" s="19">
        <v>1530.6100000000001</v>
      </c>
      <c r="C52" s="140">
        <v>1368.8699999999997</v>
      </c>
      <c r="D52" s="247">
        <f t="shared" si="11"/>
        <v>9.6829019010652509E-3</v>
      </c>
      <c r="E52" s="215">
        <f t="shared" si="12"/>
        <v>8.6369220008090056E-3</v>
      </c>
      <c r="F52" s="52">
        <f t="shared" si="18"/>
        <v>-0.10567028831642315</v>
      </c>
      <c r="H52" s="19">
        <v>446.88400000000001</v>
      </c>
      <c r="I52" s="140">
        <v>399.18000000000006</v>
      </c>
      <c r="J52" s="247">
        <f t="shared" si="13"/>
        <v>1.0561814838588351E-2</v>
      </c>
      <c r="K52" s="215">
        <f t="shared" si="14"/>
        <v>9.473425579345494E-3</v>
      </c>
      <c r="L52" s="52">
        <f t="shared" si="15"/>
        <v>-0.1067480598992131</v>
      </c>
      <c r="N52" s="27">
        <f t="shared" si="16"/>
        <v>2.9196464154814095</v>
      </c>
      <c r="O52" s="152">
        <f t="shared" si="17"/>
        <v>2.9161279011155199</v>
      </c>
      <c r="P52" s="52">
        <f t="shared" si="8"/>
        <v>-1.205116601528413E-3</v>
      </c>
    </row>
    <row r="53" spans="1:16" ht="20.100000000000001" customHeight="1" x14ac:dyDescent="0.25">
      <c r="A53" s="38" t="s">
        <v>192</v>
      </c>
      <c r="B53" s="19">
        <v>366.79000000000013</v>
      </c>
      <c r="C53" s="140">
        <v>390.51</v>
      </c>
      <c r="D53" s="247">
        <f t="shared" si="11"/>
        <v>2.3203765742362357E-3</v>
      </c>
      <c r="E53" s="215">
        <f t="shared" si="12"/>
        <v>2.4639333249584883E-3</v>
      </c>
      <c r="F53" s="52">
        <f t="shared" si="18"/>
        <v>6.4669156738187655E-2</v>
      </c>
      <c r="H53" s="19">
        <v>153.226</v>
      </c>
      <c r="I53" s="140">
        <v>193.59500000000003</v>
      </c>
      <c r="J53" s="247">
        <f t="shared" si="13"/>
        <v>3.621397589659819E-3</v>
      </c>
      <c r="K53" s="215">
        <f t="shared" si="14"/>
        <v>4.5944381608131442E-3</v>
      </c>
      <c r="L53" s="52">
        <f t="shared" si="15"/>
        <v>0.26346050931304105</v>
      </c>
      <c r="N53" s="27">
        <f t="shared" si="16"/>
        <v>4.1774857547915687</v>
      </c>
      <c r="O53" s="152">
        <f t="shared" si="17"/>
        <v>4.9574914854933301</v>
      </c>
      <c r="P53" s="52">
        <f t="shared" si="8"/>
        <v>0.18671655069250595</v>
      </c>
    </row>
    <row r="54" spans="1:16" ht="20.100000000000001" customHeight="1" x14ac:dyDescent="0.25">
      <c r="A54" s="38" t="s">
        <v>189</v>
      </c>
      <c r="B54" s="19">
        <v>984.79999999999984</v>
      </c>
      <c r="C54" s="140">
        <v>506.84000000000003</v>
      </c>
      <c r="D54" s="247">
        <f t="shared" si="11"/>
        <v>6.2300140415710451E-3</v>
      </c>
      <c r="E54" s="215">
        <f t="shared" si="12"/>
        <v>3.1979205818595175E-3</v>
      </c>
      <c r="F54" s="52">
        <f>(C54-B54)/B54</f>
        <v>-0.48533712428919568</v>
      </c>
      <c r="H54" s="19">
        <v>314.44200000000012</v>
      </c>
      <c r="I54" s="140">
        <v>192.27799999999999</v>
      </c>
      <c r="J54" s="247">
        <f t="shared" si="13"/>
        <v>7.4316336710989863E-3</v>
      </c>
      <c r="K54" s="215">
        <f t="shared" si="14"/>
        <v>4.5631828336725093E-3</v>
      </c>
      <c r="L54" s="52">
        <f t="shared" si="15"/>
        <v>-0.38851044071720725</v>
      </c>
      <c r="N54" s="27">
        <f t="shared" si="16"/>
        <v>3.1929528838342831</v>
      </c>
      <c r="O54" s="152">
        <f t="shared" si="17"/>
        <v>3.7936626943414091</v>
      </c>
      <c r="P54" s="52">
        <f t="shared" si="8"/>
        <v>0.18813613365498799</v>
      </c>
    </row>
    <row r="55" spans="1:16" ht="20.100000000000001" customHeight="1" x14ac:dyDescent="0.25">
      <c r="A55" s="38" t="s">
        <v>181</v>
      </c>
      <c r="B55" s="19">
        <v>716.75</v>
      </c>
      <c r="C55" s="140">
        <v>471.59000000000003</v>
      </c>
      <c r="D55" s="247">
        <f t="shared" si="11"/>
        <v>4.5342836761738904E-3</v>
      </c>
      <c r="E55" s="215">
        <f t="shared" si="12"/>
        <v>2.9755097608695643E-3</v>
      </c>
      <c r="F55" s="52">
        <f>(C55-B55)/B55</f>
        <v>-0.34204394837809554</v>
      </c>
      <c r="H55" s="19">
        <v>248.82599999999996</v>
      </c>
      <c r="I55" s="140">
        <v>169.904</v>
      </c>
      <c r="J55" s="247">
        <f t="shared" si="13"/>
        <v>5.8808418717756382E-3</v>
      </c>
      <c r="K55" s="215">
        <f t="shared" si="14"/>
        <v>4.0321982555065793E-3</v>
      </c>
      <c r="L55" s="52">
        <f t="shared" si="15"/>
        <v>-0.31717746537741226</v>
      </c>
      <c r="N55" s="27">
        <f t="shared" ref="N55:N56" si="19">(H55/B55)*10</f>
        <v>3.4715870247645619</v>
      </c>
      <c r="O55" s="152">
        <f t="shared" ref="O55:O56" si="20">(I55/C55)*10</f>
        <v>3.6027905595962588</v>
      </c>
      <c r="P55" s="52">
        <f t="shared" ref="P55:P56" si="21">(O55-N55)/N55</f>
        <v>3.7793531861870844E-2</v>
      </c>
    </row>
    <row r="56" spans="1:16" ht="20.100000000000001" customHeight="1" x14ac:dyDescent="0.25">
      <c r="A56" s="38" t="s">
        <v>191</v>
      </c>
      <c r="B56" s="19">
        <v>326.02000000000004</v>
      </c>
      <c r="C56" s="140">
        <v>324.71999999999997</v>
      </c>
      <c r="D56" s="247">
        <f t="shared" si="11"/>
        <v>2.0624585477589286E-3</v>
      </c>
      <c r="E56" s="215">
        <f t="shared" si="12"/>
        <v>2.048829554378941E-3</v>
      </c>
      <c r="F56" s="52">
        <f t="shared" si="18"/>
        <v>-3.9874854303419052E-3</v>
      </c>
      <c r="H56" s="19">
        <v>106.861</v>
      </c>
      <c r="I56" s="140">
        <v>107.36199999999999</v>
      </c>
      <c r="J56" s="247">
        <f t="shared" si="13"/>
        <v>2.5255907471880617E-3</v>
      </c>
      <c r="K56" s="215">
        <f t="shared" si="14"/>
        <v>2.5479380656588274E-3</v>
      </c>
      <c r="L56" s="52">
        <f t="shared" si="15"/>
        <v>4.6883334425093393E-3</v>
      </c>
      <c r="N56" s="27">
        <f t="shared" si="19"/>
        <v>3.2777436967057234</v>
      </c>
      <c r="O56" s="152">
        <f t="shared" si="20"/>
        <v>3.3062946538556299</v>
      </c>
      <c r="P56" s="52">
        <f t="shared" si="21"/>
        <v>8.7105520723299648E-3</v>
      </c>
    </row>
    <row r="57" spans="1:16" ht="20.100000000000001" customHeight="1" x14ac:dyDescent="0.25">
      <c r="A57" s="38" t="s">
        <v>195</v>
      </c>
      <c r="B57" s="19">
        <v>163.67999999999998</v>
      </c>
      <c r="C57" s="140">
        <v>273.56</v>
      </c>
      <c r="D57" s="247">
        <f t="shared" si="11"/>
        <v>1.0354678090214752E-3</v>
      </c>
      <c r="E57" s="215">
        <f t="shared" si="12"/>
        <v>1.7260341614187705E-3</v>
      </c>
      <c r="F57" s="52">
        <f t="shared" ref="F57:F58" si="22">(C57-B57)/B57</f>
        <v>0.67130987292277633</v>
      </c>
      <c r="H57" s="19">
        <v>74.134</v>
      </c>
      <c r="I57" s="140">
        <v>75.545000000000002</v>
      </c>
      <c r="J57" s="247">
        <f t="shared" si="13"/>
        <v>1.7521092302340401E-3</v>
      </c>
      <c r="K57" s="215">
        <f t="shared" si="14"/>
        <v>1.7928501813509073E-3</v>
      </c>
      <c r="L57" s="52">
        <f t="shared" si="15"/>
        <v>1.9033102220303792E-2</v>
      </c>
      <c r="N57" s="27">
        <f t="shared" si="16"/>
        <v>4.5292033235581632</v>
      </c>
      <c r="O57" s="152">
        <f t="shared" si="17"/>
        <v>2.7615513964029832</v>
      </c>
      <c r="P57" s="52">
        <f t="shared" ref="P57:P58" si="23">(O57-N57)/N57</f>
        <v>-0.39027877551023799</v>
      </c>
    </row>
    <row r="58" spans="1:16" ht="20.100000000000001" customHeight="1" x14ac:dyDescent="0.25">
      <c r="A58" s="38" t="s">
        <v>211</v>
      </c>
      <c r="B58" s="19">
        <v>92.510000000000048</v>
      </c>
      <c r="C58" s="140">
        <v>188.14999999999998</v>
      </c>
      <c r="D58" s="247">
        <f t="shared" si="11"/>
        <v>5.8523415819022927E-4</v>
      </c>
      <c r="E58" s="215">
        <f t="shared" si="12"/>
        <v>1.1871374743052405E-3</v>
      </c>
      <c r="F58" s="52">
        <f t="shared" si="22"/>
        <v>1.0338341800886377</v>
      </c>
      <c r="H58" s="19">
        <v>40.941999999999993</v>
      </c>
      <c r="I58" s="140">
        <v>72.92</v>
      </c>
      <c r="J58" s="247">
        <f t="shared" si="13"/>
        <v>9.6763773847683993E-4</v>
      </c>
      <c r="K58" s="215">
        <f t="shared" si="14"/>
        <v>1.7305531170045425E-3</v>
      </c>
      <c r="L58" s="52">
        <f t="shared" si="15"/>
        <v>0.78105612818133008</v>
      </c>
      <c r="N58" s="27">
        <f t="shared" si="16"/>
        <v>4.4256837098692001</v>
      </c>
      <c r="O58" s="152">
        <f t="shared" si="17"/>
        <v>3.875631145362743</v>
      </c>
      <c r="P58" s="52">
        <f t="shared" si="23"/>
        <v>-0.12428646070659075</v>
      </c>
    </row>
    <row r="59" spans="1:16" ht="20.100000000000001" customHeight="1" x14ac:dyDescent="0.25">
      <c r="A59" s="38" t="s">
        <v>187</v>
      </c>
      <c r="B59" s="19">
        <v>106.41</v>
      </c>
      <c r="C59" s="140">
        <v>131.00999999999996</v>
      </c>
      <c r="D59" s="247">
        <f t="shared" si="11"/>
        <v>6.7316794695732637E-4</v>
      </c>
      <c r="E59" s="215">
        <f t="shared" si="12"/>
        <v>8.2661111086223518E-4</v>
      </c>
      <c r="F59" s="52">
        <f t="shared" ref="F59:F60" si="24">(C59-B59)/B59</f>
        <v>0.23118127995489116</v>
      </c>
      <c r="H59" s="19">
        <v>51.991999999999997</v>
      </c>
      <c r="I59" s="140">
        <v>53.655999999999992</v>
      </c>
      <c r="J59" s="247">
        <f t="shared" si="13"/>
        <v>1.228797354767424E-3</v>
      </c>
      <c r="K59" s="215">
        <f t="shared" si="14"/>
        <v>1.2733757274546861E-3</v>
      </c>
      <c r="L59" s="52">
        <f t="shared" si="15"/>
        <v>3.2004923834435962E-2</v>
      </c>
      <c r="N59" s="27">
        <f t="shared" si="16"/>
        <v>4.8860069542336246</v>
      </c>
      <c r="O59" s="152">
        <f t="shared" si="17"/>
        <v>4.0955652240287002</v>
      </c>
      <c r="P59" s="52">
        <f t="shared" ref="P59" si="25">(O59-N59)/N59</f>
        <v>-0.16177662815645871</v>
      </c>
    </row>
    <row r="60" spans="1:16" ht="20.100000000000001" customHeight="1" x14ac:dyDescent="0.25">
      <c r="A60" s="38" t="s">
        <v>193</v>
      </c>
      <c r="B60" s="19">
        <v>259.39000000000004</v>
      </c>
      <c r="C60" s="140">
        <v>241.44999999999996</v>
      </c>
      <c r="D60" s="247">
        <f t="shared" si="11"/>
        <v>1.6409457171436981E-3</v>
      </c>
      <c r="E60" s="215">
        <f t="shared" si="12"/>
        <v>1.5234352546957231E-3</v>
      </c>
      <c r="F60" s="52">
        <f t="shared" si="24"/>
        <v>-6.9162265314777288E-2</v>
      </c>
      <c r="H60" s="19">
        <v>118.944</v>
      </c>
      <c r="I60" s="140">
        <v>53.530999999999992</v>
      </c>
      <c r="J60" s="247">
        <f t="shared" si="13"/>
        <v>2.8111646515897922E-3</v>
      </c>
      <c r="K60" s="215">
        <f t="shared" si="14"/>
        <v>1.2704092005810497E-3</v>
      </c>
      <c r="L60" s="52">
        <f t="shared" si="15"/>
        <v>-0.5499478746300781</v>
      </c>
      <c r="N60" s="27">
        <f t="shared" ref="N60" si="26">(H60/B60)*10</f>
        <v>4.585527583946952</v>
      </c>
      <c r="O60" s="152">
        <f t="shared" ref="O60" si="27">(I60/C60)*10</f>
        <v>2.2170635742389728</v>
      </c>
      <c r="P60" s="52">
        <f t="shared" ref="P60" si="28">(O60-N60)/N60</f>
        <v>-0.51650850776680857</v>
      </c>
    </row>
    <row r="61" spans="1:16" ht="20.100000000000001" customHeight="1" thickBot="1" x14ac:dyDescent="0.3">
      <c r="A61" s="8" t="s">
        <v>17</v>
      </c>
      <c r="B61" s="19">
        <f>B62-SUM(B39:B60)</f>
        <v>141.70000000006985</v>
      </c>
      <c r="C61" s="140">
        <f>C62-SUM(C39:C60)</f>
        <v>175.58999999999651</v>
      </c>
      <c r="D61" s="247">
        <f t="shared" si="11"/>
        <v>8.9641855167653579E-4</v>
      </c>
      <c r="E61" s="215">
        <f t="shared" si="12"/>
        <v>1.1078898172375926E-3</v>
      </c>
      <c r="F61" s="52">
        <f t="shared" si="18"/>
        <v>0.23916725476294956</v>
      </c>
      <c r="H61" s="19">
        <f>H62-SUM(H39:H60)</f>
        <v>69.851999999991676</v>
      </c>
      <c r="I61" s="140">
        <f>I62-SUM(I39:I60)</f>
        <v>77.043999999994412</v>
      </c>
      <c r="J61" s="247">
        <f t="shared" si="13"/>
        <v>1.6509069246269401E-3</v>
      </c>
      <c r="K61" s="215">
        <f t="shared" si="14"/>
        <v>1.8284247716194226E-3</v>
      </c>
      <c r="L61" s="52">
        <f t="shared" si="15"/>
        <v>0.1029605451526598</v>
      </c>
      <c r="N61" s="27">
        <f t="shared" si="16"/>
        <v>4.9295695130527335</v>
      </c>
      <c r="O61" s="152">
        <f t="shared" si="17"/>
        <v>4.387721396434646</v>
      </c>
      <c r="P61" s="52">
        <f t="shared" si="8"/>
        <v>-0.1099179381046069</v>
      </c>
    </row>
    <row r="62" spans="1:16" ht="26.25" customHeight="1" thickBot="1" x14ac:dyDescent="0.3">
      <c r="A62" s="12" t="s">
        <v>18</v>
      </c>
      <c r="B62" s="17">
        <v>158073.48000000001</v>
      </c>
      <c r="C62" s="145">
        <v>158490.49</v>
      </c>
      <c r="D62" s="253">
        <f>SUM(D39:D61)</f>
        <v>1.0000000000000004</v>
      </c>
      <c r="E62" s="254">
        <f>SUM(E39:E61)</f>
        <v>1</v>
      </c>
      <c r="F62" s="57">
        <f t="shared" si="18"/>
        <v>2.638076924731335E-3</v>
      </c>
      <c r="G62" s="1"/>
      <c r="H62" s="17">
        <v>42311.288999999997</v>
      </c>
      <c r="I62" s="145">
        <v>42136.817000000003</v>
      </c>
      <c r="J62" s="253">
        <f>SUM(J39:J61)</f>
        <v>1</v>
      </c>
      <c r="K62" s="254">
        <f>SUM(K39:K61)</f>
        <v>0.99999999999999978</v>
      </c>
      <c r="L62" s="57">
        <f t="shared" si="15"/>
        <v>-4.1235330835700679E-3</v>
      </c>
      <c r="M62" s="1"/>
      <c r="N62" s="29">
        <f t="shared" si="16"/>
        <v>2.6766848556759806</v>
      </c>
      <c r="O62" s="146">
        <f t="shared" si="17"/>
        <v>2.6586337767016817</v>
      </c>
      <c r="P62" s="57">
        <f t="shared" si="8"/>
        <v>-6.7438192942367234E-3</v>
      </c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B5</f>
        <v>jan-jun</v>
      </c>
      <c r="C66" s="353"/>
      <c r="D66" s="359" t="str">
        <f>B5</f>
        <v>jan-jun</v>
      </c>
      <c r="E66" s="353"/>
      <c r="F66" s="131" t="str">
        <f>F37</f>
        <v>2024/2023</v>
      </c>
      <c r="H66" s="348" t="str">
        <f>B5</f>
        <v>jan-jun</v>
      </c>
      <c r="I66" s="353"/>
      <c r="J66" s="359" t="str">
        <f>B5</f>
        <v>jan-jun</v>
      </c>
      <c r="K66" s="349"/>
      <c r="L66" s="131" t="str">
        <f>L37</f>
        <v>2024/2023</v>
      </c>
      <c r="N66" s="348" t="str">
        <f>B5</f>
        <v>jan-jun</v>
      </c>
      <c r="O66" s="349"/>
      <c r="P66" s="131" t="str">
        <f>P37</f>
        <v>2024/2023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162</v>
      </c>
      <c r="B68" s="39">
        <v>51542.309999999983</v>
      </c>
      <c r="C68" s="147">
        <v>52335.020000000011</v>
      </c>
      <c r="D68" s="247">
        <f>B68/$B$96</f>
        <v>0.24884902826492161</v>
      </c>
      <c r="E68" s="246">
        <f>C68/$C$96</f>
        <v>0.21381143297319527</v>
      </c>
      <c r="F68" s="61">
        <f t="shared" ref="F68:F75" si="29">(C68-B68)/B68</f>
        <v>1.5379791864199112E-2</v>
      </c>
      <c r="H68" s="19">
        <v>18276.177000000007</v>
      </c>
      <c r="I68" s="147">
        <v>18347.839</v>
      </c>
      <c r="J68" s="245">
        <f>H68/$H$96</f>
        <v>0.22609474240424102</v>
      </c>
      <c r="K68" s="246">
        <f>I68/$I$96</f>
        <v>0.20833850030141113</v>
      </c>
      <c r="L68" s="61">
        <f t="shared" ref="L68:L96" si="30">(I68-H68)/H68</f>
        <v>3.9210607338719117E-3</v>
      </c>
      <c r="N68" s="41">
        <f t="shared" ref="N68:N96" si="31">(H68/B68)*10</f>
        <v>3.5458591204003103</v>
      </c>
      <c r="O68" s="149">
        <f t="shared" ref="O68:O96" si="32">(I68/C68)*10</f>
        <v>3.5058435059354132</v>
      </c>
      <c r="P68" s="61">
        <f t="shared" si="8"/>
        <v>-1.1285167601463966E-2</v>
      </c>
    </row>
    <row r="69" spans="1:16" ht="20.100000000000001" customHeight="1" x14ac:dyDescent="0.25">
      <c r="A69" s="38" t="s">
        <v>164</v>
      </c>
      <c r="B69" s="19">
        <v>33774.729999999989</v>
      </c>
      <c r="C69" s="140">
        <v>36655.319999999992</v>
      </c>
      <c r="D69" s="247">
        <f t="shared" ref="D69:D95" si="33">B69/$B$96</f>
        <v>0.16306620212423728</v>
      </c>
      <c r="E69" s="215">
        <f t="shared" ref="E69:E95" si="34">C69/$C$96</f>
        <v>0.14975300468579206</v>
      </c>
      <c r="F69" s="52">
        <f t="shared" si="29"/>
        <v>8.5288320587611058E-2</v>
      </c>
      <c r="H69" s="19">
        <v>15048.547999999997</v>
      </c>
      <c r="I69" s="140">
        <v>15676.708999999995</v>
      </c>
      <c r="J69" s="214">
        <f t="shared" ref="J69:J96" si="35">H69/$H$96</f>
        <v>0.18616571636496265</v>
      </c>
      <c r="K69" s="215">
        <f t="shared" ref="K69:K96" si="36">I69/$I$96</f>
        <v>0.17800799553133387</v>
      </c>
      <c r="L69" s="52">
        <f t="shared" si="30"/>
        <v>4.1742299655754052E-2</v>
      </c>
      <c r="N69" s="40">
        <f t="shared" si="31"/>
        <v>4.4555642635781254</v>
      </c>
      <c r="O69" s="143">
        <f t="shared" si="32"/>
        <v>4.2767895628792765</v>
      </c>
      <c r="P69" s="52">
        <f t="shared" si="8"/>
        <v>-4.0123919244131945E-2</v>
      </c>
    </row>
    <row r="70" spans="1:16" ht="20.100000000000001" customHeight="1" x14ac:dyDescent="0.25">
      <c r="A70" s="38" t="s">
        <v>166</v>
      </c>
      <c r="B70" s="19">
        <v>30097.330000000005</v>
      </c>
      <c r="C70" s="140">
        <v>27727.899999999994</v>
      </c>
      <c r="D70" s="247">
        <f t="shared" si="33"/>
        <v>0.14531151832094211</v>
      </c>
      <c r="E70" s="215">
        <f t="shared" si="34"/>
        <v>0.11328059170202778</v>
      </c>
      <c r="F70" s="52">
        <f t="shared" si="29"/>
        <v>-7.8725587950825238E-2</v>
      </c>
      <c r="H70" s="19">
        <v>12456.657000000005</v>
      </c>
      <c r="I70" s="140">
        <v>11831.392</v>
      </c>
      <c r="J70" s="214">
        <f t="shared" si="35"/>
        <v>0.15410141057579962</v>
      </c>
      <c r="K70" s="215">
        <f t="shared" si="36"/>
        <v>0.13434467491011409</v>
      </c>
      <c r="L70" s="52">
        <f t="shared" si="30"/>
        <v>-5.0195249014242313E-2</v>
      </c>
      <c r="N70" s="40">
        <f t="shared" si="31"/>
        <v>4.1387913811623829</v>
      </c>
      <c r="O70" s="143">
        <f t="shared" si="32"/>
        <v>4.2669628785447156</v>
      </c>
      <c r="P70" s="52">
        <f t="shared" si="8"/>
        <v>3.0968339686243285E-2</v>
      </c>
    </row>
    <row r="71" spans="1:16" ht="20.100000000000001" customHeight="1" x14ac:dyDescent="0.25">
      <c r="A71" s="38" t="s">
        <v>176</v>
      </c>
      <c r="B71" s="19">
        <v>15542.769999999997</v>
      </c>
      <c r="C71" s="140">
        <v>49068.61</v>
      </c>
      <c r="D71" s="247">
        <f t="shared" si="33"/>
        <v>7.5041324516599589E-2</v>
      </c>
      <c r="E71" s="215">
        <f t="shared" si="34"/>
        <v>0.20046672033569218</v>
      </c>
      <c r="F71" s="52">
        <f t="shared" si="29"/>
        <v>2.1570054758579076</v>
      </c>
      <c r="H71" s="19">
        <v>3076.1890000000003</v>
      </c>
      <c r="I71" s="140">
        <v>9872.1490000000013</v>
      </c>
      <c r="J71" s="214">
        <f t="shared" si="35"/>
        <v>3.8055560500522598E-2</v>
      </c>
      <c r="K71" s="215">
        <f t="shared" si="36"/>
        <v>0.11209760001775008</v>
      </c>
      <c r="L71" s="52">
        <f t="shared" si="30"/>
        <v>2.2092140632451387</v>
      </c>
      <c r="N71" s="40">
        <f t="shared" si="31"/>
        <v>1.9791768133994139</v>
      </c>
      <c r="O71" s="143">
        <f t="shared" si="32"/>
        <v>2.0119072050339311</v>
      </c>
      <c r="P71" s="52">
        <f t="shared" si="8"/>
        <v>1.6537376253059372E-2</v>
      </c>
    </row>
    <row r="72" spans="1:16" ht="20.100000000000001" customHeight="1" x14ac:dyDescent="0.25">
      <c r="A72" s="38" t="s">
        <v>163</v>
      </c>
      <c r="B72" s="19">
        <v>21844.089999999997</v>
      </c>
      <c r="C72" s="140">
        <v>25510.480000000003</v>
      </c>
      <c r="D72" s="247">
        <f t="shared" si="33"/>
        <v>0.1054644343614303</v>
      </c>
      <c r="E72" s="215">
        <f t="shared" si="34"/>
        <v>0.10422146174080067</v>
      </c>
      <c r="F72" s="52">
        <f t="shared" si="29"/>
        <v>0.16784356775677114</v>
      </c>
      <c r="H72" s="19">
        <v>8032.0300000000007</v>
      </c>
      <c r="I72" s="140">
        <v>9377.5909999999985</v>
      </c>
      <c r="J72" s="214">
        <f t="shared" si="35"/>
        <v>9.9364312013017569E-2</v>
      </c>
      <c r="K72" s="215">
        <f t="shared" si="36"/>
        <v>0.10648192658437922</v>
      </c>
      <c r="L72" s="52">
        <f t="shared" si="30"/>
        <v>0.16752439918675574</v>
      </c>
      <c r="N72" s="40">
        <f t="shared" si="31"/>
        <v>3.6769808218149631</v>
      </c>
      <c r="O72" s="143">
        <f t="shared" si="32"/>
        <v>3.6759759126445282</v>
      </c>
      <c r="P72" s="52">
        <f t="shared" ref="P72:P75" si="37">(O72-N72)/N72</f>
        <v>-2.7329736518422133E-4</v>
      </c>
    </row>
    <row r="73" spans="1:16" ht="20.100000000000001" customHeight="1" x14ac:dyDescent="0.25">
      <c r="A73" s="38" t="s">
        <v>170</v>
      </c>
      <c r="B73" s="19">
        <v>16409.179999999997</v>
      </c>
      <c r="C73" s="140">
        <v>14394.059999999998</v>
      </c>
      <c r="D73" s="247">
        <f t="shared" si="33"/>
        <v>7.9224398317114364E-2</v>
      </c>
      <c r="E73" s="215">
        <f t="shared" si="34"/>
        <v>5.8806026918536571E-2</v>
      </c>
      <c r="F73" s="52">
        <f t="shared" si="29"/>
        <v>-0.1228044302030936</v>
      </c>
      <c r="H73" s="19">
        <v>7838.3900000000031</v>
      </c>
      <c r="I73" s="140">
        <v>6695.3799999999992</v>
      </c>
      <c r="J73" s="214">
        <f t="shared" si="35"/>
        <v>9.696878991235304E-2</v>
      </c>
      <c r="K73" s="215">
        <f t="shared" si="36"/>
        <v>7.6025597791002084E-2</v>
      </c>
      <c r="L73" s="52">
        <f t="shared" si="30"/>
        <v>-0.14582203743370811</v>
      </c>
      <c r="N73" s="40">
        <f t="shared" si="31"/>
        <v>4.7768322365895219</v>
      </c>
      <c r="O73" s="143">
        <f t="shared" si="32"/>
        <v>4.6514881833200645</v>
      </c>
      <c r="P73" s="52">
        <f t="shared" si="37"/>
        <v>-2.6239994846239009E-2</v>
      </c>
    </row>
    <row r="74" spans="1:16" ht="20.100000000000001" customHeight="1" x14ac:dyDescent="0.25">
      <c r="A74" s="38" t="s">
        <v>175</v>
      </c>
      <c r="B74" s="19">
        <v>4725.79</v>
      </c>
      <c r="C74" s="140">
        <v>5228.6499999999996</v>
      </c>
      <c r="D74" s="247">
        <f t="shared" si="33"/>
        <v>2.2816366772930516E-2</v>
      </c>
      <c r="E74" s="215">
        <f t="shared" si="34"/>
        <v>2.1361320756451359E-2</v>
      </c>
      <c r="F74" s="52">
        <f t="shared" si="29"/>
        <v>0.10640760592408881</v>
      </c>
      <c r="H74" s="19">
        <v>1813.1539999999998</v>
      </c>
      <c r="I74" s="140">
        <v>2443.4239999999995</v>
      </c>
      <c r="J74" s="214">
        <f t="shared" si="35"/>
        <v>2.2430543683682806E-2</v>
      </c>
      <c r="K74" s="215">
        <f t="shared" si="36"/>
        <v>2.7744918175948409E-2</v>
      </c>
      <c r="L74" s="52">
        <f t="shared" si="30"/>
        <v>0.3476097452284802</v>
      </c>
      <c r="N74" s="40">
        <f t="shared" si="31"/>
        <v>3.8367214793717026</v>
      </c>
      <c r="O74" s="143">
        <f t="shared" si="32"/>
        <v>4.6731450756887529</v>
      </c>
      <c r="P74" s="52">
        <f t="shared" si="37"/>
        <v>0.21800477329775372</v>
      </c>
    </row>
    <row r="75" spans="1:16" ht="20.100000000000001" customHeight="1" x14ac:dyDescent="0.25">
      <c r="A75" s="38" t="s">
        <v>168</v>
      </c>
      <c r="B75" s="19">
        <v>4970.3700000000017</v>
      </c>
      <c r="C75" s="140">
        <v>4094.0800000000004</v>
      </c>
      <c r="D75" s="247">
        <f t="shared" si="33"/>
        <v>2.3997212088808579E-2</v>
      </c>
      <c r="E75" s="215">
        <f t="shared" si="34"/>
        <v>1.6726106372117546E-2</v>
      </c>
      <c r="F75" s="52">
        <f t="shared" si="29"/>
        <v>-0.176302770216302</v>
      </c>
      <c r="H75" s="19">
        <v>2467.2960000000003</v>
      </c>
      <c r="I75" s="140">
        <v>2083.6840000000002</v>
      </c>
      <c r="J75" s="214">
        <f t="shared" si="35"/>
        <v>3.0522939975631342E-2</v>
      </c>
      <c r="K75" s="215">
        <f t="shared" si="36"/>
        <v>2.3660094230282137E-2</v>
      </c>
      <c r="L75" s="52">
        <f t="shared" si="30"/>
        <v>-0.15547871029661622</v>
      </c>
      <c r="N75" s="40">
        <f t="shared" si="31"/>
        <v>4.9640087156489345</v>
      </c>
      <c r="O75" s="143">
        <f t="shared" si="32"/>
        <v>5.0895048460215726</v>
      </c>
      <c r="P75" s="52">
        <f t="shared" si="37"/>
        <v>2.5281206694302151E-2</v>
      </c>
    </row>
    <row r="76" spans="1:16" ht="20.100000000000001" customHeight="1" x14ac:dyDescent="0.25">
      <c r="A76" s="38" t="s">
        <v>177</v>
      </c>
      <c r="B76" s="19">
        <v>756.82</v>
      </c>
      <c r="C76" s="140">
        <v>731.28000000000009</v>
      </c>
      <c r="D76" s="247">
        <f t="shared" si="33"/>
        <v>3.653967421550529E-3</v>
      </c>
      <c r="E76" s="215">
        <f t="shared" si="34"/>
        <v>2.9875984513742081E-3</v>
      </c>
      <c r="F76" s="52">
        <f t="shared" ref="F76:F81" si="38">(C76-B76)/B76</f>
        <v>-3.3746465473956766E-2</v>
      </c>
      <c r="H76" s="19">
        <v>1484.9690000000005</v>
      </c>
      <c r="I76" s="140">
        <v>1558.3520000000001</v>
      </c>
      <c r="J76" s="214">
        <f t="shared" si="35"/>
        <v>1.8370564234154844E-2</v>
      </c>
      <c r="K76" s="215">
        <f t="shared" si="36"/>
        <v>1.7694984058978534E-2</v>
      </c>
      <c r="L76" s="52">
        <f t="shared" si="30"/>
        <v>4.9417193220868287E-2</v>
      </c>
      <c r="N76" s="40">
        <f t="shared" si="31"/>
        <v>19.621164874078385</v>
      </c>
      <c r="O76" s="143">
        <f t="shared" si="32"/>
        <v>21.309922327972867</v>
      </c>
      <c r="P76" s="52">
        <f t="shared" ref="P76:P81" si="39">(O76-N76)/N76</f>
        <v>8.6068154706018876E-2</v>
      </c>
    </row>
    <row r="77" spans="1:16" ht="20.100000000000001" customHeight="1" x14ac:dyDescent="0.25">
      <c r="A77" s="38" t="s">
        <v>183</v>
      </c>
      <c r="B77" s="19">
        <v>3182.8999999999996</v>
      </c>
      <c r="C77" s="140">
        <v>2226.65</v>
      </c>
      <c r="D77" s="247">
        <f t="shared" si="33"/>
        <v>1.5367211366048964E-2</v>
      </c>
      <c r="E77" s="215">
        <f t="shared" si="34"/>
        <v>9.0968385457723174E-3</v>
      </c>
      <c r="F77" s="52">
        <f t="shared" si="38"/>
        <v>-0.30043356687297734</v>
      </c>
      <c r="H77" s="19">
        <v>1684.7489999999998</v>
      </c>
      <c r="I77" s="140">
        <v>1282.6870000000001</v>
      </c>
      <c r="J77" s="214">
        <f t="shared" si="35"/>
        <v>2.0842044327476279E-2</v>
      </c>
      <c r="K77" s="215">
        <f t="shared" si="36"/>
        <v>1.4564826186676053E-2</v>
      </c>
      <c r="L77" s="52">
        <f t="shared" si="30"/>
        <v>-0.2386480122558314</v>
      </c>
      <c r="N77" s="40">
        <f t="shared" si="31"/>
        <v>5.2931257658110535</v>
      </c>
      <c r="O77" s="143">
        <f t="shared" si="32"/>
        <v>5.7606134776457907</v>
      </c>
      <c r="P77" s="52">
        <f t="shared" si="39"/>
        <v>8.8319781640991302E-2</v>
      </c>
    </row>
    <row r="78" spans="1:16" ht="20.100000000000001" customHeight="1" x14ac:dyDescent="0.25">
      <c r="A78" s="38" t="s">
        <v>180</v>
      </c>
      <c r="B78" s="19">
        <v>4323.8499999999995</v>
      </c>
      <c r="C78" s="140">
        <v>3714.8000000000006</v>
      </c>
      <c r="D78" s="247">
        <f t="shared" si="33"/>
        <v>2.0875778964180719E-2</v>
      </c>
      <c r="E78" s="215">
        <f t="shared" si="34"/>
        <v>1.5176581784220693E-2</v>
      </c>
      <c r="F78" s="52">
        <f t="shared" si="38"/>
        <v>-0.14085826289071057</v>
      </c>
      <c r="H78" s="19">
        <v>1593.8000000000002</v>
      </c>
      <c r="I78" s="140">
        <v>1218.5260000000003</v>
      </c>
      <c r="J78" s="214">
        <f t="shared" si="35"/>
        <v>1.9716913468493944E-2</v>
      </c>
      <c r="K78" s="215">
        <f t="shared" si="36"/>
        <v>1.3836282268352002E-2</v>
      </c>
      <c r="L78" s="52">
        <f t="shared" si="30"/>
        <v>-0.23545865227757551</v>
      </c>
      <c r="N78" s="40">
        <f t="shared" si="31"/>
        <v>3.6860668154538212</v>
      </c>
      <c r="O78" s="143">
        <f t="shared" si="32"/>
        <v>3.2801927425433401</v>
      </c>
      <c r="P78" s="52">
        <f t="shared" si="39"/>
        <v>-0.11011034070485524</v>
      </c>
    </row>
    <row r="79" spans="1:16" ht="20.100000000000001" customHeight="1" x14ac:dyDescent="0.25">
      <c r="A79" s="38" t="s">
        <v>186</v>
      </c>
      <c r="B79" s="19">
        <v>1259.4599999999998</v>
      </c>
      <c r="C79" s="140">
        <v>1276.8399999999997</v>
      </c>
      <c r="D79" s="247">
        <f t="shared" si="33"/>
        <v>6.0807402139822263E-3</v>
      </c>
      <c r="E79" s="215">
        <f t="shared" si="34"/>
        <v>5.2164495222796229E-3</v>
      </c>
      <c r="F79" s="52">
        <f t="shared" si="38"/>
        <v>1.3799564892890512E-2</v>
      </c>
      <c r="H79" s="19">
        <v>972.14399999999978</v>
      </c>
      <c r="I79" s="140">
        <v>1108.6220000000001</v>
      </c>
      <c r="J79" s="214">
        <f t="shared" si="35"/>
        <v>1.2026401761146674E-2</v>
      </c>
      <c r="K79" s="215">
        <f t="shared" si="36"/>
        <v>1.2588329605527441E-2</v>
      </c>
      <c r="L79" s="52">
        <f t="shared" si="30"/>
        <v>0.14038866669958394</v>
      </c>
      <c r="N79" s="40">
        <f t="shared" si="31"/>
        <v>7.7187366014006003</v>
      </c>
      <c r="O79" s="143">
        <f t="shared" si="32"/>
        <v>8.682544406503558</v>
      </c>
      <c r="P79" s="52">
        <f t="shared" si="39"/>
        <v>0.12486600526413486</v>
      </c>
    </row>
    <row r="80" spans="1:16" ht="20.100000000000001" customHeight="1" x14ac:dyDescent="0.25">
      <c r="A80" s="38" t="s">
        <v>196</v>
      </c>
      <c r="B80" s="19">
        <v>3122.9</v>
      </c>
      <c r="C80" s="140">
        <v>5566.4199999999992</v>
      </c>
      <c r="D80" s="247">
        <f t="shared" si="33"/>
        <v>1.5077528158294108E-2</v>
      </c>
      <c r="E80" s="215">
        <f t="shared" si="34"/>
        <v>2.2741258849822799E-2</v>
      </c>
      <c r="F80" s="52">
        <f t="shared" si="38"/>
        <v>0.78245220788369751</v>
      </c>
      <c r="H80" s="19">
        <v>656.41199999999992</v>
      </c>
      <c r="I80" s="140">
        <v>1100.345</v>
      </c>
      <c r="J80" s="214">
        <f t="shared" si="35"/>
        <v>8.12047848141614E-3</v>
      </c>
      <c r="K80" s="215">
        <f t="shared" si="36"/>
        <v>1.2494344817073892E-2</v>
      </c>
      <c r="L80" s="52">
        <f t="shared" si="30"/>
        <v>0.6763023832592947</v>
      </c>
      <c r="N80" s="40">
        <f t="shared" si="31"/>
        <v>2.1019308975631619</v>
      </c>
      <c r="O80" s="143">
        <f t="shared" si="32"/>
        <v>1.9767552574185925</v>
      </c>
      <c r="P80" s="52">
        <f t="shared" si="39"/>
        <v>-5.9552690476023573E-2</v>
      </c>
    </row>
    <row r="81" spans="1:16" ht="20.100000000000001" customHeight="1" x14ac:dyDescent="0.25">
      <c r="A81" s="38" t="s">
        <v>203</v>
      </c>
      <c r="B81" s="19">
        <v>3149.1099999999992</v>
      </c>
      <c r="C81" s="140">
        <v>3074.61</v>
      </c>
      <c r="D81" s="247">
        <f t="shared" si="33"/>
        <v>1.5204071439548352E-2</v>
      </c>
      <c r="E81" s="215">
        <f t="shared" si="34"/>
        <v>1.2561125799392371E-2</v>
      </c>
      <c r="F81" s="52">
        <f t="shared" si="38"/>
        <v>-2.3657477827068316E-2</v>
      </c>
      <c r="H81" s="19">
        <v>770.60399999999981</v>
      </c>
      <c r="I81" s="140">
        <v>940.67900000000009</v>
      </c>
      <c r="J81" s="214">
        <f t="shared" si="35"/>
        <v>9.5331486927313965E-3</v>
      </c>
      <c r="K81" s="215">
        <f t="shared" si="36"/>
        <v>1.0681347930131233E-2</v>
      </c>
      <c r="L81" s="52">
        <f t="shared" si="30"/>
        <v>0.22070350011160117</v>
      </c>
      <c r="N81" s="40">
        <f t="shared" si="31"/>
        <v>2.4470532944228687</v>
      </c>
      <c r="O81" s="143">
        <f t="shared" si="32"/>
        <v>3.0595067341874254</v>
      </c>
      <c r="P81" s="52">
        <f t="shared" si="39"/>
        <v>0.25028201925982257</v>
      </c>
    </row>
    <row r="82" spans="1:16" ht="20.100000000000001" customHeight="1" x14ac:dyDescent="0.25">
      <c r="A82" s="38" t="s">
        <v>202</v>
      </c>
      <c r="B82" s="19">
        <v>777.87999999999988</v>
      </c>
      <c r="C82" s="140">
        <v>947.56000000000006</v>
      </c>
      <c r="D82" s="247">
        <f t="shared" si="33"/>
        <v>3.7556462274724836E-3</v>
      </c>
      <c r="E82" s="215">
        <f t="shared" si="34"/>
        <v>3.8711967899903521E-3</v>
      </c>
      <c r="F82" s="52">
        <f t="shared" ref="F82:F93" si="40">(C82-B82)/B82</f>
        <v>0.21813133131074228</v>
      </c>
      <c r="H82" s="19">
        <v>366.24999999999994</v>
      </c>
      <c r="I82" s="140">
        <v>372.92599999999993</v>
      </c>
      <c r="J82" s="214">
        <f t="shared" si="35"/>
        <v>4.5308818909749688E-3</v>
      </c>
      <c r="K82" s="215">
        <f t="shared" si="36"/>
        <v>4.2345501049689841E-3</v>
      </c>
      <c r="L82" s="52">
        <f t="shared" si="30"/>
        <v>1.8227986348122838E-2</v>
      </c>
      <c r="N82" s="40">
        <f t="shared" si="31"/>
        <v>4.7083097650023138</v>
      </c>
      <c r="O82" s="143">
        <f t="shared" si="32"/>
        <v>3.9356452361855703</v>
      </c>
      <c r="P82" s="52">
        <f t="shared" ref="P82:P87" si="41">(O82-N82)/N82</f>
        <v>-0.16410656209582758</v>
      </c>
    </row>
    <row r="83" spans="1:16" ht="20.100000000000001" customHeight="1" x14ac:dyDescent="0.25">
      <c r="A83" s="38" t="s">
        <v>209</v>
      </c>
      <c r="B83" s="19">
        <v>1200.3799999999999</v>
      </c>
      <c r="C83" s="140">
        <v>779.66999999999985</v>
      </c>
      <c r="D83" s="247">
        <f t="shared" si="33"/>
        <v>5.7954988154129434E-3</v>
      </c>
      <c r="E83" s="215">
        <f t="shared" si="34"/>
        <v>3.1852927532312223E-3</v>
      </c>
      <c r="F83" s="52">
        <f t="shared" si="40"/>
        <v>-0.35048068111764613</v>
      </c>
      <c r="H83" s="19">
        <v>410.87799999999993</v>
      </c>
      <c r="I83" s="140">
        <v>284.37999999999994</v>
      </c>
      <c r="J83" s="214">
        <f t="shared" si="35"/>
        <v>5.0829752617065202E-3</v>
      </c>
      <c r="K83" s="215">
        <f t="shared" si="36"/>
        <v>3.2291161218340361E-3</v>
      </c>
      <c r="L83" s="52">
        <f t="shared" si="30"/>
        <v>-0.30787240981507896</v>
      </c>
      <c r="N83" s="40">
        <f t="shared" si="31"/>
        <v>3.4228994151851913</v>
      </c>
      <c r="O83" s="143">
        <f t="shared" si="32"/>
        <v>3.6474405838367514</v>
      </c>
      <c r="P83" s="52">
        <f t="shared" si="41"/>
        <v>6.5599698213571853E-2</v>
      </c>
    </row>
    <row r="84" spans="1:16" ht="20.100000000000001" customHeight="1" x14ac:dyDescent="0.25">
      <c r="A84" s="38" t="s">
        <v>206</v>
      </c>
      <c r="B84" s="19">
        <v>725.0200000000001</v>
      </c>
      <c r="C84" s="140">
        <v>1316.1200000000003</v>
      </c>
      <c r="D84" s="247">
        <f t="shared" si="33"/>
        <v>3.5004353214404546E-3</v>
      </c>
      <c r="E84" s="215">
        <f t="shared" si="34"/>
        <v>5.3769254920449398E-3</v>
      </c>
      <c r="F84" s="52">
        <f t="shared" si="40"/>
        <v>0.81528785412816218</v>
      </c>
      <c r="H84" s="19">
        <v>154.149</v>
      </c>
      <c r="I84" s="140">
        <v>282.79700000000003</v>
      </c>
      <c r="J84" s="214">
        <f t="shared" si="35"/>
        <v>1.9069786009881242E-3</v>
      </c>
      <c r="K84" s="215">
        <f t="shared" si="36"/>
        <v>3.2111412613626141E-3</v>
      </c>
      <c r="L84" s="52">
        <f t="shared" si="30"/>
        <v>0.83456915062699089</v>
      </c>
      <c r="N84" s="40">
        <f t="shared" si="31"/>
        <v>2.1261344514634075</v>
      </c>
      <c r="O84" s="143">
        <f t="shared" si="32"/>
        <v>2.1487174421785245</v>
      </c>
      <c r="P84" s="52">
        <f t="shared" si="41"/>
        <v>1.0621619295794383E-2</v>
      </c>
    </row>
    <row r="85" spans="1:16" ht="20.100000000000001" customHeight="1" x14ac:dyDescent="0.25">
      <c r="A85" s="38" t="s">
        <v>205</v>
      </c>
      <c r="B85" s="19">
        <v>1015.1800000000001</v>
      </c>
      <c r="C85" s="140">
        <v>585.22</v>
      </c>
      <c r="D85" s="247">
        <f t="shared" si="33"/>
        <v>4.9013433141429485E-3</v>
      </c>
      <c r="E85" s="215">
        <f t="shared" si="34"/>
        <v>2.3908795067733479E-3</v>
      </c>
      <c r="F85" s="52">
        <f t="shared" si="40"/>
        <v>-0.42353080241927543</v>
      </c>
      <c r="H85" s="19">
        <v>495.47200000000004</v>
      </c>
      <c r="I85" s="140">
        <v>281.661</v>
      </c>
      <c r="J85" s="214">
        <f t="shared" si="35"/>
        <v>6.1294883611881235E-3</v>
      </c>
      <c r="K85" s="215">
        <f t="shared" si="36"/>
        <v>3.1982420563749091E-3</v>
      </c>
      <c r="L85" s="52">
        <f t="shared" si="30"/>
        <v>-0.43152993509219495</v>
      </c>
      <c r="N85" s="40">
        <f t="shared" si="31"/>
        <v>4.8806320061466932</v>
      </c>
      <c r="O85" s="143">
        <f t="shared" si="32"/>
        <v>4.8129079662349197</v>
      </c>
      <c r="P85" s="52">
        <f t="shared" si="41"/>
        <v>-1.3876079947531704E-2</v>
      </c>
    </row>
    <row r="86" spans="1:16" ht="20.100000000000001" customHeight="1" x14ac:dyDescent="0.25">
      <c r="A86" s="38" t="s">
        <v>200</v>
      </c>
      <c r="B86" s="19">
        <v>247.73000000000002</v>
      </c>
      <c r="C86" s="140">
        <v>828.52</v>
      </c>
      <c r="D86" s="247">
        <f t="shared" si="33"/>
        <v>1.1960536842851835E-3</v>
      </c>
      <c r="E86" s="215">
        <f t="shared" si="34"/>
        <v>3.3848663561598276E-3</v>
      </c>
      <c r="F86" s="52">
        <f t="shared" si="40"/>
        <v>2.3444475840632943</v>
      </c>
      <c r="H86" s="19">
        <v>68.568999999999988</v>
      </c>
      <c r="I86" s="140">
        <v>241.63400000000001</v>
      </c>
      <c r="J86" s="214">
        <f t="shared" si="35"/>
        <v>8.4826768705054633E-4</v>
      </c>
      <c r="K86" s="215">
        <f t="shared" si="36"/>
        <v>2.743738114435775E-3</v>
      </c>
      <c r="L86" s="52">
        <f t="shared" si="30"/>
        <v>2.523953973369891</v>
      </c>
      <c r="N86" s="40">
        <f t="shared" si="31"/>
        <v>2.7678924635692077</v>
      </c>
      <c r="O86" s="143">
        <f t="shared" si="32"/>
        <v>2.916453435040796</v>
      </c>
      <c r="P86" s="52">
        <f t="shared" si="41"/>
        <v>5.3672956383579433E-2</v>
      </c>
    </row>
    <row r="87" spans="1:16" ht="20.100000000000001" customHeight="1" x14ac:dyDescent="0.25">
      <c r="A87" s="38" t="s">
        <v>207</v>
      </c>
      <c r="B87" s="19">
        <v>371.97</v>
      </c>
      <c r="C87" s="140">
        <v>731.45</v>
      </c>
      <c r="D87" s="247">
        <f t="shared" si="33"/>
        <v>1.7958910464762432E-3</v>
      </c>
      <c r="E87" s="215">
        <f t="shared" si="34"/>
        <v>2.9882929756832738E-3</v>
      </c>
      <c r="F87" s="52">
        <f t="shared" si="40"/>
        <v>0.96642202328144744</v>
      </c>
      <c r="H87" s="19">
        <v>116.17600000000002</v>
      </c>
      <c r="I87" s="140">
        <v>228.834</v>
      </c>
      <c r="J87" s="214">
        <f t="shared" si="35"/>
        <v>1.4372142923301245E-3</v>
      </c>
      <c r="K87" s="215">
        <f t="shared" si="36"/>
        <v>2.598394959644736E-3</v>
      </c>
      <c r="L87" s="52">
        <f t="shared" si="30"/>
        <v>0.9697183583528437</v>
      </c>
      <c r="N87" s="40">
        <f t="shared" si="31"/>
        <v>3.1232626287066161</v>
      </c>
      <c r="O87" s="143">
        <f t="shared" si="32"/>
        <v>3.1284981885296324</v>
      </c>
      <c r="P87" s="52">
        <f t="shared" si="41"/>
        <v>1.6763111032978937E-3</v>
      </c>
    </row>
    <row r="88" spans="1:16" ht="20.100000000000001" customHeight="1" x14ac:dyDescent="0.25">
      <c r="A88" s="38" t="s">
        <v>197</v>
      </c>
      <c r="B88" s="19">
        <v>584.41000000000008</v>
      </c>
      <c r="C88" s="140">
        <v>492.92999999999989</v>
      </c>
      <c r="D88" s="247">
        <f t="shared" si="33"/>
        <v>2.8215627240669445E-3</v>
      </c>
      <c r="E88" s="215">
        <f t="shared" si="34"/>
        <v>2.0138345156928781E-3</v>
      </c>
      <c r="F88" s="52">
        <f t="shared" si="40"/>
        <v>-0.1565339402132068</v>
      </c>
      <c r="H88" s="19">
        <v>240.82199999999995</v>
      </c>
      <c r="I88" s="140">
        <v>214.33799999999997</v>
      </c>
      <c r="J88" s="214">
        <f t="shared" si="35"/>
        <v>2.9792110272993141E-3</v>
      </c>
      <c r="K88" s="215">
        <f t="shared" si="36"/>
        <v>2.4337938368438838E-3</v>
      </c>
      <c r="L88" s="52">
        <f t="shared" si="30"/>
        <v>-0.1099733413060268</v>
      </c>
      <c r="N88" s="40">
        <f t="shared" ref="N88:N93" si="42">(H88/B88)*10</f>
        <v>4.1207713762598157</v>
      </c>
      <c r="O88" s="143">
        <f t="shared" ref="O88:O93" si="43">(I88/C88)*10</f>
        <v>4.3482441726005723</v>
      </c>
      <c r="P88" s="52">
        <f t="shared" ref="P88:P93" si="44">(O88-N88)/N88</f>
        <v>5.5201508545523914E-2</v>
      </c>
    </row>
    <row r="89" spans="1:16" ht="20.100000000000001" customHeight="1" x14ac:dyDescent="0.25">
      <c r="A89" s="38" t="s">
        <v>215</v>
      </c>
      <c r="B89" s="19">
        <v>194.63</v>
      </c>
      <c r="C89" s="140">
        <v>141.26</v>
      </c>
      <c r="D89" s="247">
        <f t="shared" si="33"/>
        <v>9.3968404542213403E-4</v>
      </c>
      <c r="E89" s="215">
        <f t="shared" si="34"/>
        <v>5.7710884646253223E-4</v>
      </c>
      <c r="F89" s="52">
        <f t="shared" si="40"/>
        <v>-0.2742126085392797</v>
      </c>
      <c r="H89" s="19">
        <v>218.30599999999998</v>
      </c>
      <c r="I89" s="140">
        <v>213.79999999999998</v>
      </c>
      <c r="J89" s="214">
        <f t="shared" si="35"/>
        <v>2.7006653982011783E-3</v>
      </c>
      <c r="K89" s="215">
        <f t="shared" si="36"/>
        <v>2.427684882369073E-3</v>
      </c>
      <c r="L89" s="52">
        <f t="shared" si="30"/>
        <v>-2.0640751972002606E-2</v>
      </c>
      <c r="N89" s="40">
        <f t="shared" ref="N89" si="45">(H89/B89)*10</f>
        <v>11.216462004829676</v>
      </c>
      <c r="O89" s="143">
        <f t="shared" ref="O89" si="46">(I89/C89)*10</f>
        <v>15.135211666430695</v>
      </c>
      <c r="P89" s="52">
        <f t="shared" ref="P89" si="47">(O89-N89)/N89</f>
        <v>0.34937484386018086</v>
      </c>
    </row>
    <row r="90" spans="1:16" ht="20.100000000000001" customHeight="1" x14ac:dyDescent="0.25">
      <c r="A90" s="38" t="s">
        <v>204</v>
      </c>
      <c r="B90" s="19">
        <v>904.62000000000012</v>
      </c>
      <c r="C90" s="140">
        <v>2193.2600000000002</v>
      </c>
      <c r="D90" s="247">
        <f t="shared" si="33"/>
        <v>4.3675537233199965E-3</v>
      </c>
      <c r="E90" s="215">
        <f t="shared" si="34"/>
        <v>8.9604258005975771E-3</v>
      </c>
      <c r="F90" s="52">
        <f t="shared" si="40"/>
        <v>1.4245097388958898</v>
      </c>
      <c r="H90" s="19">
        <v>169.631</v>
      </c>
      <c r="I90" s="140">
        <v>208.3</v>
      </c>
      <c r="J90" s="214">
        <f t="shared" si="35"/>
        <v>2.0985065557623892E-3</v>
      </c>
      <c r="K90" s="215">
        <f t="shared" si="36"/>
        <v>2.3652327455447987E-3</v>
      </c>
      <c r="L90" s="52">
        <f t="shared" si="30"/>
        <v>0.22795951211747859</v>
      </c>
      <c r="N90" s="40">
        <f t="shared" si="42"/>
        <v>1.8751630518891906</v>
      </c>
      <c r="O90" s="143">
        <f t="shared" si="43"/>
        <v>0.94972780244932187</v>
      </c>
      <c r="P90" s="52">
        <f t="shared" si="44"/>
        <v>-0.49352254914979826</v>
      </c>
    </row>
    <row r="91" spans="1:16" ht="20.100000000000001" customHeight="1" x14ac:dyDescent="0.25">
      <c r="A91" s="38" t="s">
        <v>199</v>
      </c>
      <c r="B91" s="19">
        <v>331.33</v>
      </c>
      <c r="C91" s="140">
        <v>580.99</v>
      </c>
      <c r="D91" s="247">
        <f t="shared" si="33"/>
        <v>1.5996789537569523E-3</v>
      </c>
      <c r="E91" s="215">
        <f t="shared" si="34"/>
        <v>2.3735981077889468E-3</v>
      </c>
      <c r="F91" s="52">
        <f t="shared" si="40"/>
        <v>0.75350858660549913</v>
      </c>
      <c r="H91" s="19">
        <v>126.036</v>
      </c>
      <c r="I91" s="140">
        <v>204.16900000000004</v>
      </c>
      <c r="J91" s="214">
        <f t="shared" si="35"/>
        <v>1.5591924368898874E-3</v>
      </c>
      <c r="K91" s="215">
        <f t="shared" si="36"/>
        <v>2.3183255133227849E-3</v>
      </c>
      <c r="L91" s="52">
        <f t="shared" si="30"/>
        <v>0.61992605287378244</v>
      </c>
      <c r="N91" s="40">
        <f t="shared" si="42"/>
        <v>3.8039416895542209</v>
      </c>
      <c r="O91" s="143">
        <f t="shared" si="43"/>
        <v>3.5141568701698835</v>
      </c>
      <c r="P91" s="52">
        <f t="shared" si="44"/>
        <v>-7.6180142345530236E-2</v>
      </c>
    </row>
    <row r="92" spans="1:16" ht="20.100000000000001" customHeight="1" x14ac:dyDescent="0.25">
      <c r="A92" s="38" t="s">
        <v>182</v>
      </c>
      <c r="B92" s="19">
        <v>421.20999999999992</v>
      </c>
      <c r="C92" s="140">
        <v>492.18</v>
      </c>
      <c r="D92" s="247">
        <f t="shared" si="33"/>
        <v>2.0336243989737294E-3</v>
      </c>
      <c r="E92" s="215">
        <f t="shared" si="34"/>
        <v>2.0107704378587651E-3</v>
      </c>
      <c r="F92" s="52">
        <f t="shared" si="40"/>
        <v>0.16849077657225636</v>
      </c>
      <c r="H92" s="19">
        <v>150.745</v>
      </c>
      <c r="I92" s="140">
        <v>158.96599999999998</v>
      </c>
      <c r="J92" s="214">
        <f t="shared" si="35"/>
        <v>1.8648676877952811E-3</v>
      </c>
      <c r="K92" s="215">
        <f t="shared" si="36"/>
        <v>1.8050484331650237E-3</v>
      </c>
      <c r="L92" s="52">
        <f t="shared" si="30"/>
        <v>5.4535805499353045E-2</v>
      </c>
      <c r="N92" s="40">
        <f t="shared" si="42"/>
        <v>3.5788561525129992</v>
      </c>
      <c r="O92" s="143">
        <f t="shared" si="43"/>
        <v>3.2298346133528377</v>
      </c>
      <c r="P92" s="52">
        <f t="shared" si="44"/>
        <v>-9.7523209731434912E-2</v>
      </c>
    </row>
    <row r="93" spans="1:16" ht="20.100000000000001" customHeight="1" x14ac:dyDescent="0.25">
      <c r="A93" s="38" t="s">
        <v>201</v>
      </c>
      <c r="B93" s="19">
        <v>144.70999999999998</v>
      </c>
      <c r="C93" s="140">
        <v>229.13</v>
      </c>
      <c r="D93" s="247">
        <f t="shared" si="33"/>
        <v>6.986676165700919E-4</v>
      </c>
      <c r="E93" s="215">
        <f t="shared" si="34"/>
        <v>9.3609620550729161E-4</v>
      </c>
      <c r="F93" s="52">
        <f t="shared" si="40"/>
        <v>0.58337364383940316</v>
      </c>
      <c r="H93" s="19">
        <v>108.79900000000001</v>
      </c>
      <c r="I93" s="140">
        <v>155.37700000000001</v>
      </c>
      <c r="J93" s="214">
        <f t="shared" si="35"/>
        <v>1.3459533620646708E-3</v>
      </c>
      <c r="K93" s="215">
        <f t="shared" si="36"/>
        <v>1.7642955751536928E-3</v>
      </c>
      <c r="L93" s="52">
        <f t="shared" si="30"/>
        <v>0.42811055248669566</v>
      </c>
      <c r="N93" s="40">
        <f t="shared" si="42"/>
        <v>7.5184161426300893</v>
      </c>
      <c r="O93" s="143">
        <f t="shared" si="43"/>
        <v>6.7811722602889191</v>
      </c>
      <c r="P93" s="52">
        <f t="shared" si="44"/>
        <v>-9.8058403306639508E-2</v>
      </c>
    </row>
    <row r="94" spans="1:16" ht="20.100000000000001" customHeight="1" x14ac:dyDescent="0.25">
      <c r="A94" s="38" t="s">
        <v>208</v>
      </c>
      <c r="B94" s="19">
        <v>229.20000000000002</v>
      </c>
      <c r="C94" s="140">
        <v>120.88000000000001</v>
      </c>
      <c r="D94" s="247">
        <f t="shared" si="33"/>
        <v>1.1065898536235582E-3</v>
      </c>
      <c r="E94" s="215">
        <f t="shared" si="34"/>
        <v>4.9384763811688307E-4</v>
      </c>
      <c r="F94" s="52">
        <f t="shared" ref="F94" si="48">(C94-B94)/B94</f>
        <v>-0.47260034904013959</v>
      </c>
      <c r="H94" s="19">
        <v>128.61700000000002</v>
      </c>
      <c r="I94" s="140">
        <v>144.65199999999999</v>
      </c>
      <c r="J94" s="214">
        <f t="shared" si="35"/>
        <v>1.591122010024649E-3</v>
      </c>
      <c r="K94" s="215">
        <f t="shared" si="36"/>
        <v>1.6425139083463573E-3</v>
      </c>
      <c r="L94" s="52">
        <f t="shared" si="30"/>
        <v>0.12467247719974782</v>
      </c>
      <c r="N94" s="40">
        <f t="shared" si="31"/>
        <v>5.6115619546247819</v>
      </c>
      <c r="O94" s="143">
        <f t="shared" si="32"/>
        <v>11.96657842488418</v>
      </c>
      <c r="P94" s="52">
        <f t="shared" ref="P94" si="49">(O94-N94)/N94</f>
        <v>1.1324861993231485</v>
      </c>
    </row>
    <row r="95" spans="1:16" ht="20.100000000000001" customHeight="1" thickBot="1" x14ac:dyDescent="0.3">
      <c r="A95" s="8" t="s">
        <v>17</v>
      </c>
      <c r="B95" s="19">
        <f>B96-SUM(B68:B94)</f>
        <v>5272.9300000000221</v>
      </c>
      <c r="C95" s="140">
        <f>C96-SUM(C68:C94)</f>
        <v>3727.9600000000792</v>
      </c>
      <c r="D95" s="247">
        <f t="shared" si="33"/>
        <v>2.5457987944447175E-2</v>
      </c>
      <c r="E95" s="215">
        <f t="shared" si="34"/>
        <v>1.523034613661693E-2</v>
      </c>
      <c r="F95" s="52">
        <f>(C95-B95)/B95</f>
        <v>-0.29300028636828795</v>
      </c>
      <c r="H95" s="196">
        <f>H96-SUM(H68:H94)</f>
        <v>1908.5840000000171</v>
      </c>
      <c r="I95" s="119">
        <f>I96-SUM(I68:I94)</f>
        <v>1538.2299999999523</v>
      </c>
      <c r="J95" s="214">
        <f t="shared" si="35"/>
        <v>2.3611109032094603E-2</v>
      </c>
      <c r="K95" s="215">
        <f t="shared" si="36"/>
        <v>1.7466500077672888E-2</v>
      </c>
      <c r="L95" s="52">
        <f t="shared" si="30"/>
        <v>-0.19404647634060723</v>
      </c>
      <c r="N95" s="40">
        <f t="shared" si="31"/>
        <v>3.6195891089015197</v>
      </c>
      <c r="O95" s="143">
        <f t="shared" si="32"/>
        <v>4.1261977059837545</v>
      </c>
      <c r="P95" s="52">
        <f>(O95-N95)/N95</f>
        <v>0.13996301288352073</v>
      </c>
    </row>
    <row r="96" spans="1:16" ht="26.25" customHeight="1" thickBot="1" x14ac:dyDescent="0.3">
      <c r="A96" s="12" t="s">
        <v>18</v>
      </c>
      <c r="B96" s="17">
        <v>207122.80999999997</v>
      </c>
      <c r="C96" s="145">
        <v>244771.85000000003</v>
      </c>
      <c r="D96" s="243">
        <f>SUM(D68:D95)</f>
        <v>1.0000000000000002</v>
      </c>
      <c r="E96" s="244">
        <f>SUM(E68:E95)</f>
        <v>1.0000000000000004</v>
      </c>
      <c r="F96" s="57">
        <f>(C96-B96)/B96</f>
        <v>0.18177157793484972</v>
      </c>
      <c r="G96" s="1"/>
      <c r="H96" s="12">
        <v>80834.153000000006</v>
      </c>
      <c r="I96" s="313">
        <v>88067.44299999997</v>
      </c>
      <c r="J96" s="255">
        <f t="shared" si="35"/>
        <v>1</v>
      </c>
      <c r="K96" s="244">
        <f t="shared" si="36"/>
        <v>1</v>
      </c>
      <c r="L96" s="57">
        <f t="shared" si="30"/>
        <v>8.9483092622990229E-2</v>
      </c>
      <c r="M96" s="1"/>
      <c r="N96" s="37">
        <f t="shared" si="31"/>
        <v>3.9027161228644984</v>
      </c>
      <c r="O96" s="150">
        <f t="shared" si="32"/>
        <v>3.5979400000449377</v>
      </c>
      <c r="P96" s="57">
        <f>(O96-N96)/N96</f>
        <v>-7.8093336339272984E-2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8"/>
  <sheetViews>
    <sheetView showGridLines="0" topLeftCell="A32" workbookViewId="0">
      <selection activeCell="H96" sqref="H96:I96"/>
    </sheetView>
  </sheetViews>
  <sheetFormatPr defaultRowHeight="15" x14ac:dyDescent="0.25"/>
  <cols>
    <col min="1" max="1" width="32.5703125" customWidth="1"/>
    <col min="2" max="3" width="9.28515625" customWidth="1"/>
    <col min="6" max="6" width="10.85546875" customWidth="1"/>
    <col min="7" max="7" width="2" customWidth="1"/>
    <col min="9" max="9" width="9.425781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137</v>
      </c>
    </row>
    <row r="3" spans="1:19" ht="8.25" customHeight="1" thickBot="1" x14ac:dyDescent="0.3"/>
    <row r="4" spans="1:19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104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9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150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2024/2023</v>
      </c>
      <c r="N5" s="348" t="str">
        <f>B5</f>
        <v>jan-jun</v>
      </c>
      <c r="O5" s="349"/>
      <c r="P5" s="131" t="str">
        <f>L5</f>
        <v>2024/2023</v>
      </c>
    </row>
    <row r="6" spans="1:19" ht="19.5" customHeight="1" thickBot="1" x14ac:dyDescent="0.3">
      <c r="A6" s="366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162</v>
      </c>
      <c r="B7" s="39">
        <v>36572.910000000003</v>
      </c>
      <c r="C7" s="147">
        <v>37589.920000000006</v>
      </c>
      <c r="D7" s="247">
        <f>B7/$B$33</f>
        <v>0.2043689795367323</v>
      </c>
      <c r="E7" s="246">
        <f>C7/$C$33</f>
        <v>0.16668655468977991</v>
      </c>
      <c r="F7" s="52">
        <f>(C7-B7)/B7</f>
        <v>2.780774075675143E-2</v>
      </c>
      <c r="H7" s="39">
        <v>10932.97</v>
      </c>
      <c r="I7" s="147">
        <v>11093.036999999998</v>
      </c>
      <c r="J7" s="247">
        <f>H7/$H$33</f>
        <v>0.23312962528910447</v>
      </c>
      <c r="K7" s="246">
        <f>I7/$I$33</f>
        <v>0.19520890697278681</v>
      </c>
      <c r="L7" s="52">
        <f t="shared" ref="L7:L33" si="0">(I7-H7)/H7</f>
        <v>1.4640760927725871E-2</v>
      </c>
      <c r="N7" s="27">
        <f t="shared" ref="N7:O33" si="1">(H7/B7)*10</f>
        <v>2.9893628918234834</v>
      </c>
      <c r="O7" s="151">
        <f t="shared" si="1"/>
        <v>2.9510669349655432</v>
      </c>
      <c r="P7" s="61">
        <f>(O7-N7)/N7</f>
        <v>-1.2810742035598096E-2</v>
      </c>
      <c r="R7" s="119"/>
      <c r="S7" s="2"/>
    </row>
    <row r="8" spans="1:19" ht="20.100000000000001" customHeight="1" x14ac:dyDescent="0.25">
      <c r="A8" s="8" t="s">
        <v>176</v>
      </c>
      <c r="B8" s="19">
        <v>10579.55</v>
      </c>
      <c r="C8" s="140">
        <v>36957.78</v>
      </c>
      <c r="D8" s="247">
        <f t="shared" ref="D8:D32" si="2">B8/$B$33</f>
        <v>5.9118397673519445E-2</v>
      </c>
      <c r="E8" s="215">
        <f t="shared" ref="E8:E32" si="3">C8/$C$33</f>
        <v>0.16388342984456614</v>
      </c>
      <c r="F8" s="52">
        <f t="shared" ref="F8:F33" si="4">(C8-B8)/B8</f>
        <v>2.4933224948131065</v>
      </c>
      <c r="H8" s="19">
        <v>2087.0129999999999</v>
      </c>
      <c r="I8" s="140">
        <v>7214.8179999999993</v>
      </c>
      <c r="J8" s="247">
        <f t="shared" ref="J8:J32" si="5">H8/$H$33</f>
        <v>4.4502505601267527E-2</v>
      </c>
      <c r="K8" s="215">
        <f t="shared" ref="K8:K32" si="6">I8/$I$33</f>
        <v>0.12696223187460637</v>
      </c>
      <c r="L8" s="52">
        <f t="shared" si="0"/>
        <v>2.457006736421862</v>
      </c>
      <c r="N8" s="27">
        <f t="shared" si="1"/>
        <v>1.9726859838083852</v>
      </c>
      <c r="O8" s="152">
        <f t="shared" si="1"/>
        <v>1.9521784046552579</v>
      </c>
      <c r="P8" s="52">
        <f t="shared" ref="P8:P71" si="7">(O8-N8)/N8</f>
        <v>-1.0395764618115352E-2</v>
      </c>
    </row>
    <row r="9" spans="1:19" ht="20.100000000000001" customHeight="1" x14ac:dyDescent="0.25">
      <c r="A9" s="8" t="s">
        <v>165</v>
      </c>
      <c r="B9" s="19">
        <v>23079.84</v>
      </c>
      <c r="C9" s="140">
        <v>31648.39</v>
      </c>
      <c r="D9" s="247">
        <f t="shared" si="2"/>
        <v>0.12896986727802232</v>
      </c>
      <c r="E9" s="215">
        <f t="shared" si="3"/>
        <v>0.1403397796690837</v>
      </c>
      <c r="F9" s="52">
        <f t="shared" si="4"/>
        <v>0.37125690646035669</v>
      </c>
      <c r="H9" s="19">
        <v>5150.9980000000005</v>
      </c>
      <c r="I9" s="140">
        <v>6861.8730000000014</v>
      </c>
      <c r="J9" s="247">
        <f t="shared" si="5"/>
        <v>0.10983751291780064</v>
      </c>
      <c r="K9" s="215">
        <f t="shared" si="6"/>
        <v>0.12075130806073017</v>
      </c>
      <c r="L9" s="52">
        <f t="shared" si="0"/>
        <v>0.33214437279921305</v>
      </c>
      <c r="N9" s="27">
        <f t="shared" si="1"/>
        <v>2.2318170316605315</v>
      </c>
      <c r="O9" s="152">
        <f t="shared" si="1"/>
        <v>2.1681586330299902</v>
      </c>
      <c r="P9" s="52">
        <f t="shared" si="7"/>
        <v>-2.8523126101953657E-2</v>
      </c>
    </row>
    <row r="10" spans="1:19" ht="20.100000000000001" customHeight="1" x14ac:dyDescent="0.25">
      <c r="A10" s="8" t="s">
        <v>164</v>
      </c>
      <c r="B10" s="19">
        <v>12938.789999999999</v>
      </c>
      <c r="C10" s="140">
        <v>17331.739999999998</v>
      </c>
      <c r="D10" s="247">
        <f t="shared" si="2"/>
        <v>7.2301802310510047E-2</v>
      </c>
      <c r="E10" s="215">
        <f t="shared" si="3"/>
        <v>7.6854859690551225E-2</v>
      </c>
      <c r="F10" s="52">
        <f t="shared" si="4"/>
        <v>0.33951783744847852</v>
      </c>
      <c r="H10" s="19">
        <v>3157.3620000000001</v>
      </c>
      <c r="I10" s="140">
        <v>4333.2529999999997</v>
      </c>
      <c r="J10" s="247">
        <f t="shared" si="5"/>
        <v>6.7326135529692077E-2</v>
      </c>
      <c r="K10" s="215">
        <f t="shared" si="6"/>
        <v>7.6254102620098491E-2</v>
      </c>
      <c r="L10" s="52">
        <f t="shared" si="0"/>
        <v>0.37242831198956583</v>
      </c>
      <c r="N10" s="27">
        <f t="shared" si="1"/>
        <v>2.4402297278184437</v>
      </c>
      <c r="O10" s="152">
        <f t="shared" si="1"/>
        <v>2.5001834784043613</v>
      </c>
      <c r="P10" s="52">
        <f t="shared" si="7"/>
        <v>2.4568896076647667E-2</v>
      </c>
    </row>
    <row r="11" spans="1:19" ht="20.100000000000001" customHeight="1" x14ac:dyDescent="0.25">
      <c r="A11" s="8" t="s">
        <v>163</v>
      </c>
      <c r="B11" s="19">
        <v>10266.08</v>
      </c>
      <c r="C11" s="140">
        <v>11841.26</v>
      </c>
      <c r="D11" s="247">
        <f t="shared" si="2"/>
        <v>5.7366731098030116E-2</v>
      </c>
      <c r="E11" s="215">
        <f t="shared" si="3"/>
        <v>5.2508194552845631E-2</v>
      </c>
      <c r="F11" s="52">
        <f t="shared" si="4"/>
        <v>0.15343539111325846</v>
      </c>
      <c r="H11" s="19">
        <v>3003.5740000000001</v>
      </c>
      <c r="I11" s="140">
        <v>3406.5979999999995</v>
      </c>
      <c r="J11" s="247">
        <f t="shared" si="5"/>
        <v>6.4046830929573279E-2</v>
      </c>
      <c r="K11" s="215">
        <f t="shared" si="6"/>
        <v>5.9947359057369198E-2</v>
      </c>
      <c r="L11" s="52">
        <f t="shared" si="0"/>
        <v>0.13418147846532144</v>
      </c>
      <c r="N11" s="27">
        <f t="shared" si="1"/>
        <v>2.9257262752676776</v>
      </c>
      <c r="O11" s="152">
        <f t="shared" si="1"/>
        <v>2.8768881014351511</v>
      </c>
      <c r="P11" s="52">
        <f t="shared" si="7"/>
        <v>-1.6692666790251345E-2</v>
      </c>
    </row>
    <row r="12" spans="1:19" ht="20.100000000000001" customHeight="1" x14ac:dyDescent="0.25">
      <c r="A12" s="8" t="s">
        <v>171</v>
      </c>
      <c r="B12" s="19">
        <v>14672.8</v>
      </c>
      <c r="C12" s="140">
        <v>16918.310000000001</v>
      </c>
      <c r="D12" s="247">
        <f t="shared" si="2"/>
        <v>8.1991429255877241E-2</v>
      </c>
      <c r="E12" s="215">
        <f t="shared" si="3"/>
        <v>7.5021569747252728E-2</v>
      </c>
      <c r="F12" s="52">
        <f t="shared" si="4"/>
        <v>0.15303895643639948</v>
      </c>
      <c r="H12" s="19">
        <v>2995.9199999999996</v>
      </c>
      <c r="I12" s="140">
        <v>3356.7500000000005</v>
      </c>
      <c r="J12" s="247">
        <f t="shared" si="5"/>
        <v>6.3883620552890374E-2</v>
      </c>
      <c r="K12" s="215">
        <f t="shared" si="6"/>
        <v>5.9070162524555027E-2</v>
      </c>
      <c r="L12" s="52">
        <f t="shared" si="0"/>
        <v>0.12044046570001898</v>
      </c>
      <c r="N12" s="27">
        <f t="shared" si="1"/>
        <v>2.0418188757428708</v>
      </c>
      <c r="O12" s="152">
        <f t="shared" si="1"/>
        <v>1.9840929738253998</v>
      </c>
      <c r="P12" s="52">
        <f t="shared" si="7"/>
        <v>-2.8271803441168922E-2</v>
      </c>
    </row>
    <row r="13" spans="1:19" ht="20.100000000000001" customHeight="1" x14ac:dyDescent="0.25">
      <c r="A13" s="8" t="s">
        <v>161</v>
      </c>
      <c r="B13" s="19">
        <v>10865.15</v>
      </c>
      <c r="C13" s="140">
        <v>12527.920000000002</v>
      </c>
      <c r="D13" s="247">
        <f t="shared" si="2"/>
        <v>6.0714327025482163E-2</v>
      </c>
      <c r="E13" s="215">
        <f t="shared" si="3"/>
        <v>5.5553079714699777E-2</v>
      </c>
      <c r="F13" s="52">
        <f t="shared" si="4"/>
        <v>0.15303700363087508</v>
      </c>
      <c r="H13" s="19">
        <v>2668.8450000000003</v>
      </c>
      <c r="I13" s="140">
        <v>3028.4509999999996</v>
      </c>
      <c r="J13" s="247">
        <f t="shared" si="5"/>
        <v>5.6909223642313128E-2</v>
      </c>
      <c r="K13" s="215">
        <f t="shared" si="6"/>
        <v>5.3292944892426052E-2</v>
      </c>
      <c r="L13" s="52">
        <f t="shared" si="0"/>
        <v>0.13474218247968664</v>
      </c>
      <c r="N13" s="27">
        <f t="shared" si="1"/>
        <v>2.4563351633433501</v>
      </c>
      <c r="O13" s="152">
        <f t="shared" si="1"/>
        <v>2.4173613816180173</v>
      </c>
      <c r="P13" s="52">
        <f t="shared" si="7"/>
        <v>-1.5866638359027969E-2</v>
      </c>
    </row>
    <row r="14" spans="1:19" ht="20.100000000000001" customHeight="1" x14ac:dyDescent="0.25">
      <c r="A14" s="8" t="s">
        <v>166</v>
      </c>
      <c r="B14" s="19">
        <v>7660.670000000001</v>
      </c>
      <c r="C14" s="140">
        <v>7565.5999999999995</v>
      </c>
      <c r="D14" s="247">
        <f t="shared" si="2"/>
        <v>4.2807731473039998E-2</v>
      </c>
      <c r="E14" s="215">
        <f t="shared" si="3"/>
        <v>3.3548456558593329E-2</v>
      </c>
      <c r="F14" s="52">
        <f t="shared" si="4"/>
        <v>-1.2410141671681656E-2</v>
      </c>
      <c r="H14" s="19">
        <v>2727.1730000000002</v>
      </c>
      <c r="I14" s="140">
        <v>2837.0799999999995</v>
      </c>
      <c r="J14" s="247">
        <f t="shared" si="5"/>
        <v>5.8152983095038496E-2</v>
      </c>
      <c r="K14" s="215">
        <f t="shared" si="6"/>
        <v>4.9925307721803688E-2</v>
      </c>
      <c r="L14" s="52">
        <f t="shared" si="0"/>
        <v>4.0300706995852198E-2</v>
      </c>
      <c r="N14" s="27">
        <f t="shared" si="1"/>
        <v>3.5599666869869084</v>
      </c>
      <c r="O14" s="152">
        <f t="shared" si="1"/>
        <v>3.7499735645553556</v>
      </c>
      <c r="P14" s="52">
        <f t="shared" si="7"/>
        <v>5.33732178626833E-2</v>
      </c>
    </row>
    <row r="15" spans="1:19" ht="20.100000000000001" customHeight="1" x14ac:dyDescent="0.25">
      <c r="A15" s="8" t="s">
        <v>167</v>
      </c>
      <c r="B15" s="19">
        <v>2995.62</v>
      </c>
      <c r="C15" s="140">
        <v>6245.56</v>
      </c>
      <c r="D15" s="247">
        <f t="shared" si="2"/>
        <v>1.673948839400053E-2</v>
      </c>
      <c r="E15" s="215">
        <f t="shared" si="3"/>
        <v>2.7694947967654673E-2</v>
      </c>
      <c r="F15" s="52">
        <f t="shared" si="4"/>
        <v>1.0848972833670494</v>
      </c>
      <c r="H15" s="19">
        <v>755.34400000000005</v>
      </c>
      <c r="I15" s="140">
        <v>1489.8829999999998</v>
      </c>
      <c r="J15" s="247">
        <f t="shared" si="5"/>
        <v>1.6106608148048825E-2</v>
      </c>
      <c r="K15" s="215">
        <f t="shared" si="6"/>
        <v>2.6218107083509821E-2</v>
      </c>
      <c r="L15" s="52">
        <f t="shared" si="0"/>
        <v>0.97245625834057026</v>
      </c>
      <c r="N15" s="27">
        <f t="shared" si="1"/>
        <v>2.521494715618136</v>
      </c>
      <c r="O15" s="152">
        <f t="shared" si="1"/>
        <v>2.3855074645027825</v>
      </c>
      <c r="P15" s="52">
        <f t="shared" si="7"/>
        <v>-5.3931206071164285E-2</v>
      </c>
    </row>
    <row r="16" spans="1:19" ht="20.100000000000001" customHeight="1" x14ac:dyDescent="0.25">
      <c r="A16" s="8" t="s">
        <v>172</v>
      </c>
      <c r="B16" s="19">
        <v>3348.2</v>
      </c>
      <c r="C16" s="140">
        <v>4244.76</v>
      </c>
      <c r="D16" s="247">
        <f t="shared" si="2"/>
        <v>1.8709701177316407E-2</v>
      </c>
      <c r="E16" s="215">
        <f t="shared" si="3"/>
        <v>1.8822716831666312E-2</v>
      </c>
      <c r="F16" s="52">
        <f t="shared" si="4"/>
        <v>0.26777372916791126</v>
      </c>
      <c r="H16" s="19">
        <v>1186.2649999999999</v>
      </c>
      <c r="I16" s="140">
        <v>1440.604</v>
      </c>
      <c r="J16" s="247">
        <f t="shared" si="5"/>
        <v>2.5295369414128046E-2</v>
      </c>
      <c r="K16" s="215">
        <f t="shared" si="6"/>
        <v>2.5350923486564106E-2</v>
      </c>
      <c r="L16" s="52">
        <f t="shared" si="0"/>
        <v>0.21440318984375345</v>
      </c>
      <c r="N16" s="27">
        <f t="shared" si="1"/>
        <v>3.5429932501045336</v>
      </c>
      <c r="O16" s="152">
        <f t="shared" si="1"/>
        <v>3.3938408767515718</v>
      </c>
      <c r="P16" s="52">
        <f t="shared" si="7"/>
        <v>-4.2097842932261077E-2</v>
      </c>
    </row>
    <row r="17" spans="1:16" ht="20.100000000000001" customHeight="1" x14ac:dyDescent="0.25">
      <c r="A17" s="8" t="s">
        <v>173</v>
      </c>
      <c r="B17" s="19">
        <v>10371.060000000001</v>
      </c>
      <c r="C17" s="140">
        <v>6093.32</v>
      </c>
      <c r="D17" s="247">
        <f t="shared" si="2"/>
        <v>5.7953358070610819E-2</v>
      </c>
      <c r="E17" s="215">
        <f t="shared" si="3"/>
        <v>2.7019863767263393E-2</v>
      </c>
      <c r="F17" s="52">
        <f t="shared" si="4"/>
        <v>-0.41246892795914797</v>
      </c>
      <c r="H17" s="19">
        <v>2451.7040000000002</v>
      </c>
      <c r="I17" s="140">
        <v>1428.7180000000001</v>
      </c>
      <c r="J17" s="247">
        <f t="shared" si="5"/>
        <v>5.2279008799969148E-2</v>
      </c>
      <c r="K17" s="215">
        <f t="shared" si="6"/>
        <v>2.5141760471216863E-2</v>
      </c>
      <c r="L17" s="52">
        <f t="shared" si="0"/>
        <v>-0.41725510094203871</v>
      </c>
      <c r="N17" s="27">
        <f t="shared" si="1"/>
        <v>2.3639859377922794</v>
      </c>
      <c r="O17" s="152">
        <f t="shared" si="1"/>
        <v>2.3447283254449136</v>
      </c>
      <c r="P17" s="52">
        <f t="shared" si="7"/>
        <v>-8.1462465742712584E-3</v>
      </c>
    </row>
    <row r="18" spans="1:16" ht="20.100000000000001" customHeight="1" x14ac:dyDescent="0.25">
      <c r="A18" s="8" t="s">
        <v>170</v>
      </c>
      <c r="B18" s="19">
        <v>4021.5200000000004</v>
      </c>
      <c r="C18" s="140">
        <v>3900.8899999999994</v>
      </c>
      <c r="D18" s="247">
        <f t="shared" si="2"/>
        <v>2.2472205208351199E-2</v>
      </c>
      <c r="E18" s="215">
        <f t="shared" si="3"/>
        <v>1.7297879706150356E-2</v>
      </c>
      <c r="F18" s="52">
        <f t="shared" si="4"/>
        <v>-2.999612086972115E-2</v>
      </c>
      <c r="H18" s="19">
        <v>1252.692</v>
      </c>
      <c r="I18" s="140">
        <v>1225.383</v>
      </c>
      <c r="J18" s="247">
        <f t="shared" si="5"/>
        <v>2.6711828218924857E-2</v>
      </c>
      <c r="K18" s="215">
        <f t="shared" si="6"/>
        <v>2.1563587685954212E-2</v>
      </c>
      <c r="L18" s="52">
        <f t="shared" si="0"/>
        <v>-2.1800250979490544E-2</v>
      </c>
      <c r="N18" s="27">
        <f t="shared" si="1"/>
        <v>3.1149714535797406</v>
      </c>
      <c r="O18" s="152">
        <f t="shared" si="1"/>
        <v>3.1412908336302747</v>
      </c>
      <c r="P18" s="52">
        <f t="shared" si="7"/>
        <v>8.4493166126090088E-3</v>
      </c>
    </row>
    <row r="19" spans="1:16" ht="20.100000000000001" customHeight="1" x14ac:dyDescent="0.25">
      <c r="A19" s="8" t="s">
        <v>184</v>
      </c>
      <c r="B19" s="19">
        <v>4539.8</v>
      </c>
      <c r="C19" s="140">
        <v>4178.380000000001</v>
      </c>
      <c r="D19" s="247">
        <f t="shared" si="2"/>
        <v>2.5368347591177658E-2</v>
      </c>
      <c r="E19" s="215">
        <f t="shared" si="3"/>
        <v>1.8528365220907166E-2</v>
      </c>
      <c r="F19" s="52">
        <f t="shared" si="4"/>
        <v>-7.9611436627164009E-2</v>
      </c>
      <c r="H19" s="19">
        <v>982.88900000000001</v>
      </c>
      <c r="I19" s="140">
        <v>934.36400000000015</v>
      </c>
      <c r="J19" s="247">
        <f t="shared" si="5"/>
        <v>2.0958673102622859E-2</v>
      </c>
      <c r="K19" s="215">
        <f t="shared" si="6"/>
        <v>1.6442402126191503E-2</v>
      </c>
      <c r="L19" s="52">
        <f t="shared" si="0"/>
        <v>-4.9369766067175302E-2</v>
      </c>
      <c r="N19" s="27">
        <f t="shared" si="1"/>
        <v>2.1650491211066565</v>
      </c>
      <c r="O19" s="152">
        <f t="shared" si="1"/>
        <v>2.236187230457737</v>
      </c>
      <c r="P19" s="52">
        <f t="shared" si="7"/>
        <v>3.2857503627778471E-2</v>
      </c>
    </row>
    <row r="20" spans="1:16" ht="20.100000000000001" customHeight="1" x14ac:dyDescent="0.25">
      <c r="A20" s="8" t="s">
        <v>175</v>
      </c>
      <c r="B20" s="19">
        <v>1031.93</v>
      </c>
      <c r="C20" s="140">
        <v>1845.26</v>
      </c>
      <c r="D20" s="247">
        <f t="shared" si="2"/>
        <v>5.766412381550721E-3</v>
      </c>
      <c r="E20" s="215">
        <f t="shared" si="3"/>
        <v>8.1825136075539193E-3</v>
      </c>
      <c r="F20" s="52">
        <f t="shared" si="4"/>
        <v>0.78816392584768336</v>
      </c>
      <c r="H20" s="19">
        <v>417.14099999999996</v>
      </c>
      <c r="I20" s="140">
        <v>904.10900000000004</v>
      </c>
      <c r="J20" s="247">
        <f t="shared" si="5"/>
        <v>8.8949228821374546E-3</v>
      </c>
      <c r="K20" s="215">
        <f t="shared" si="6"/>
        <v>1.5909991977333109E-2</v>
      </c>
      <c r="L20" s="52">
        <f t="shared" si="0"/>
        <v>1.1673942383990068</v>
      </c>
      <c r="N20" s="27">
        <f t="shared" si="1"/>
        <v>4.0423381430911007</v>
      </c>
      <c r="O20" s="152">
        <f t="shared" si="1"/>
        <v>4.8996293205293568</v>
      </c>
      <c r="P20" s="52">
        <f t="shared" si="7"/>
        <v>0.21207804668777697</v>
      </c>
    </row>
    <row r="21" spans="1:16" ht="20.100000000000001" customHeight="1" x14ac:dyDescent="0.25">
      <c r="A21" s="8" t="s">
        <v>180</v>
      </c>
      <c r="B21" s="19">
        <v>3064.96</v>
      </c>
      <c r="C21" s="140">
        <v>2967.91</v>
      </c>
      <c r="D21" s="247">
        <f t="shared" si="2"/>
        <v>1.7126959476861509E-2</v>
      </c>
      <c r="E21" s="215">
        <f t="shared" si="3"/>
        <v>1.3160727464419838E-2</v>
      </c>
      <c r="F21" s="52">
        <f t="shared" si="4"/>
        <v>-3.1664361035706884E-2</v>
      </c>
      <c r="H21" s="19">
        <v>886.51499999999999</v>
      </c>
      <c r="I21" s="140">
        <v>804.88000000000011</v>
      </c>
      <c r="J21" s="247">
        <f t="shared" si="5"/>
        <v>1.8903638239487576E-2</v>
      </c>
      <c r="K21" s="215">
        <f t="shared" si="6"/>
        <v>1.4163816910036152E-2</v>
      </c>
      <c r="L21" s="52">
        <f t="shared" si="0"/>
        <v>-9.2085300305127238E-2</v>
      </c>
      <c r="N21" s="27">
        <f t="shared" si="1"/>
        <v>2.8924194769262894</v>
      </c>
      <c r="O21" s="152">
        <f t="shared" si="1"/>
        <v>2.711942073715174</v>
      </c>
      <c r="P21" s="52">
        <f t="shared" si="7"/>
        <v>-6.2396690608273991E-2</v>
      </c>
    </row>
    <row r="22" spans="1:16" ht="20.100000000000001" customHeight="1" x14ac:dyDescent="0.25">
      <c r="A22" s="8" t="s">
        <v>196</v>
      </c>
      <c r="B22" s="19">
        <v>2321.39</v>
      </c>
      <c r="C22" s="140">
        <v>4084.47</v>
      </c>
      <c r="D22" s="247">
        <f t="shared" si="2"/>
        <v>1.2971899293952134E-2</v>
      </c>
      <c r="E22" s="215">
        <f t="shared" si="3"/>
        <v>1.8111936179533376E-2</v>
      </c>
      <c r="F22" s="52">
        <f t="shared" si="4"/>
        <v>0.75949323465682195</v>
      </c>
      <c r="H22" s="19">
        <v>474.05200000000008</v>
      </c>
      <c r="I22" s="140">
        <v>799.34799999999996</v>
      </c>
      <c r="J22" s="247">
        <f t="shared" si="5"/>
        <v>1.010846687840089E-2</v>
      </c>
      <c r="K22" s="215">
        <f t="shared" si="6"/>
        <v>1.4066467944791243E-2</v>
      </c>
      <c r="L22" s="52">
        <f t="shared" ref="L22" si="8">(I22-H22)/H22</f>
        <v>0.68620320133656187</v>
      </c>
      <c r="N22" s="27">
        <f t="shared" ref="N22" si="9">(H22/B22)*10</f>
        <v>2.0421040841909379</v>
      </c>
      <c r="O22" s="152">
        <f t="shared" ref="O22" si="10">(I22/C22)*10</f>
        <v>1.9570421621409877</v>
      </c>
      <c r="P22" s="52">
        <f t="shared" ref="P22" si="11">(O22-N22)/N22</f>
        <v>-4.1654058041635494E-2</v>
      </c>
    </row>
    <row r="23" spans="1:16" ht="20.100000000000001" customHeight="1" x14ac:dyDescent="0.25">
      <c r="A23" s="8" t="s">
        <v>185</v>
      </c>
      <c r="B23" s="19">
        <v>2198.1400000000003</v>
      </c>
      <c r="C23" s="140">
        <v>2256.1</v>
      </c>
      <c r="D23" s="247">
        <f t="shared" si="2"/>
        <v>1.2283179781944417E-2</v>
      </c>
      <c r="E23" s="215">
        <f t="shared" si="3"/>
        <v>1.0004318605509465E-2</v>
      </c>
      <c r="F23" s="52">
        <f t="shared" si="4"/>
        <v>2.6367747277243295E-2</v>
      </c>
      <c r="H23" s="19">
        <v>571.29199999999992</v>
      </c>
      <c r="I23" s="140">
        <v>490.81200000000001</v>
      </c>
      <c r="J23" s="247">
        <f t="shared" si="5"/>
        <v>1.2181967927348476E-2</v>
      </c>
      <c r="K23" s="215">
        <f t="shared" si="6"/>
        <v>8.6370282591798318E-3</v>
      </c>
      <c r="L23" s="52">
        <f t="shared" si="0"/>
        <v>-0.14087366880684468</v>
      </c>
      <c r="N23" s="27">
        <f t="shared" si="1"/>
        <v>2.5989791369066566</v>
      </c>
      <c r="O23" s="152">
        <f t="shared" si="1"/>
        <v>2.1754886751473785</v>
      </c>
      <c r="P23" s="52">
        <f t="shared" si="7"/>
        <v>-0.16294492546920661</v>
      </c>
    </row>
    <row r="24" spans="1:16" ht="20.100000000000001" customHeight="1" x14ac:dyDescent="0.25">
      <c r="A24" s="8" t="s">
        <v>203</v>
      </c>
      <c r="B24" s="19">
        <v>2270.2299999999996</v>
      </c>
      <c r="C24" s="140">
        <v>1885.6</v>
      </c>
      <c r="D24" s="247">
        <f t="shared" si="2"/>
        <v>1.2686017831604749E-2</v>
      </c>
      <c r="E24" s="215">
        <f t="shared" si="3"/>
        <v>8.3613949570270144E-3</v>
      </c>
      <c r="F24" s="52">
        <f t="shared" si="4"/>
        <v>-0.16942336239059466</v>
      </c>
      <c r="H24" s="19">
        <v>485.17600000000004</v>
      </c>
      <c r="I24" s="140">
        <v>467.42699999999996</v>
      </c>
      <c r="J24" s="247">
        <f t="shared" si="5"/>
        <v>1.0345669939574203E-2</v>
      </c>
      <c r="K24" s="215">
        <f t="shared" si="6"/>
        <v>8.2255124326700464E-3</v>
      </c>
      <c r="L24" s="52">
        <f t="shared" si="0"/>
        <v>-3.658260095305637E-2</v>
      </c>
      <c r="N24" s="27">
        <f t="shared" si="1"/>
        <v>2.1371226703902253</v>
      </c>
      <c r="O24" s="152">
        <f t="shared" si="1"/>
        <v>2.4789297836232498</v>
      </c>
      <c r="P24" s="52">
        <f t="shared" si="7"/>
        <v>0.15993799418664753</v>
      </c>
    </row>
    <row r="25" spans="1:16" ht="20.100000000000001" customHeight="1" x14ac:dyDescent="0.25">
      <c r="A25" s="8" t="s">
        <v>178</v>
      </c>
      <c r="B25" s="19">
        <v>1370.6599999999999</v>
      </c>
      <c r="C25" s="140">
        <v>1535.8100000000002</v>
      </c>
      <c r="D25" s="247">
        <f t="shared" si="2"/>
        <v>7.659231532077088E-3</v>
      </c>
      <c r="E25" s="215">
        <f t="shared" si="3"/>
        <v>6.8103065278699946E-3</v>
      </c>
      <c r="F25" s="52">
        <f t="shared" si="4"/>
        <v>0.12048939926750642</v>
      </c>
      <c r="H25" s="19">
        <v>406.61599999999999</v>
      </c>
      <c r="I25" s="140">
        <v>458.03</v>
      </c>
      <c r="J25" s="247">
        <f t="shared" si="5"/>
        <v>8.6704926215433239E-3</v>
      </c>
      <c r="K25" s="215">
        <f t="shared" si="6"/>
        <v>8.0601494127122766E-3</v>
      </c>
      <c r="L25" s="52">
        <f t="shared" si="0"/>
        <v>0.12644362248411276</v>
      </c>
      <c r="N25" s="27">
        <f t="shared" si="1"/>
        <v>2.9665708490800053</v>
      </c>
      <c r="O25" s="152">
        <f t="shared" si="1"/>
        <v>2.9823350544663723</v>
      </c>
      <c r="P25" s="52">
        <f t="shared" si="7"/>
        <v>5.3139487267785017E-3</v>
      </c>
    </row>
    <row r="26" spans="1:16" ht="20.100000000000001" customHeight="1" x14ac:dyDescent="0.25">
      <c r="A26" s="8" t="s">
        <v>169</v>
      </c>
      <c r="B26" s="19">
        <v>1248.1600000000001</v>
      </c>
      <c r="C26" s="140">
        <v>1113.0899999999999</v>
      </c>
      <c r="D26" s="247">
        <f t="shared" si="2"/>
        <v>6.9747030110146498E-3</v>
      </c>
      <c r="E26" s="215">
        <f t="shared" si="3"/>
        <v>4.9358215489590579E-3</v>
      </c>
      <c r="F26" s="52">
        <f t="shared" si="4"/>
        <v>-0.10821529291116536</v>
      </c>
      <c r="H26" s="19">
        <v>417.45699999999999</v>
      </c>
      <c r="I26" s="140">
        <v>359.64600000000002</v>
      </c>
      <c r="J26" s="247">
        <f t="shared" si="5"/>
        <v>8.901661120840329E-3</v>
      </c>
      <c r="K26" s="215">
        <f t="shared" si="6"/>
        <v>6.328844171089928E-3</v>
      </c>
      <c r="L26" s="52">
        <f t="shared" si="0"/>
        <v>-0.13848372407217985</v>
      </c>
      <c r="N26" s="27">
        <f t="shared" si="1"/>
        <v>3.3445792206127418</v>
      </c>
      <c r="O26" s="152">
        <f t="shared" si="1"/>
        <v>3.2310594830606694</v>
      </c>
      <c r="P26" s="52">
        <f t="shared" si="7"/>
        <v>-3.3941410881358977E-2</v>
      </c>
    </row>
    <row r="27" spans="1:16" ht="20.100000000000001" customHeight="1" x14ac:dyDescent="0.25">
      <c r="A27" s="8" t="s">
        <v>174</v>
      </c>
      <c r="B27" s="19">
        <v>918.21</v>
      </c>
      <c r="C27" s="140">
        <v>1153.1099999999999</v>
      </c>
      <c r="D27" s="247">
        <f t="shared" si="2"/>
        <v>5.1309463944876951E-3</v>
      </c>
      <c r="E27" s="215">
        <f t="shared" si="3"/>
        <v>5.1132839090461506E-3</v>
      </c>
      <c r="F27" s="52">
        <f t="shared" si="4"/>
        <v>0.25582383114973684</v>
      </c>
      <c r="H27" s="19">
        <v>258.62399999999997</v>
      </c>
      <c r="I27" s="140">
        <v>329.87200000000001</v>
      </c>
      <c r="J27" s="247">
        <f t="shared" si="5"/>
        <v>5.5147792604177412E-3</v>
      </c>
      <c r="K27" s="215">
        <f t="shared" si="6"/>
        <v>5.8048983845386207E-3</v>
      </c>
      <c r="L27" s="52">
        <f t="shared" si="0"/>
        <v>0.27548874041078963</v>
      </c>
      <c r="N27" s="27">
        <f t="shared" si="1"/>
        <v>2.8166105792792493</v>
      </c>
      <c r="O27" s="152">
        <f t="shared" si="1"/>
        <v>2.8607158033492035</v>
      </c>
      <c r="P27" s="52">
        <f t="shared" si="7"/>
        <v>1.565897124523349E-2</v>
      </c>
    </row>
    <row r="28" spans="1:16" ht="20.100000000000001" customHeight="1" x14ac:dyDescent="0.25">
      <c r="A28" s="8" t="s">
        <v>188</v>
      </c>
      <c r="B28" s="19">
        <v>1139.78</v>
      </c>
      <c r="C28" s="140">
        <v>1009.5899999999999</v>
      </c>
      <c r="D28" s="247">
        <f t="shared" si="2"/>
        <v>6.3690768794820189E-3</v>
      </c>
      <c r="E28" s="215">
        <f t="shared" si="3"/>
        <v>4.4768671694234751E-3</v>
      </c>
      <c r="F28" s="52">
        <f t="shared" si="4"/>
        <v>-0.11422379757497066</v>
      </c>
      <c r="H28" s="19">
        <v>308.90200000000004</v>
      </c>
      <c r="I28" s="140">
        <v>263.01800000000003</v>
      </c>
      <c r="J28" s="247">
        <f t="shared" si="5"/>
        <v>6.5868842145414249E-3</v>
      </c>
      <c r="K28" s="215">
        <f t="shared" si="6"/>
        <v>4.6284400109878349E-3</v>
      </c>
      <c r="L28" s="52">
        <f t="shared" si="0"/>
        <v>-0.14853901884740148</v>
      </c>
      <c r="N28" s="27">
        <f t="shared" si="1"/>
        <v>2.7101896857288255</v>
      </c>
      <c r="O28" s="152">
        <f t="shared" si="1"/>
        <v>2.6051961687417666</v>
      </c>
      <c r="P28" s="52">
        <f t="shared" si="7"/>
        <v>-3.8740283582336756E-2</v>
      </c>
    </row>
    <row r="29" spans="1:16" ht="20.100000000000001" customHeight="1" x14ac:dyDescent="0.25">
      <c r="A29" s="8" t="s">
        <v>177</v>
      </c>
      <c r="B29" s="19">
        <v>229.29000000000002</v>
      </c>
      <c r="C29" s="140">
        <v>193.03</v>
      </c>
      <c r="D29" s="247">
        <f t="shared" si="2"/>
        <v>1.2812697517910756E-3</v>
      </c>
      <c r="E29" s="215">
        <f t="shared" si="3"/>
        <v>8.5596100368844129E-4</v>
      </c>
      <c r="F29" s="52">
        <f t="shared" si="4"/>
        <v>-0.15814034628636231</v>
      </c>
      <c r="H29" s="19">
        <v>263.60400000000004</v>
      </c>
      <c r="I29" s="140">
        <v>257.88400000000001</v>
      </c>
      <c r="J29" s="247">
        <f t="shared" si="5"/>
        <v>5.6209704906086001E-3</v>
      </c>
      <c r="K29" s="215">
        <f t="shared" si="6"/>
        <v>4.538094821622804E-3</v>
      </c>
      <c r="L29" s="52">
        <f t="shared" si="0"/>
        <v>-2.169921548990162E-2</v>
      </c>
      <c r="N29" s="27">
        <f t="shared" ref="N29" si="12">(H29/B29)*10</f>
        <v>11.496532775088317</v>
      </c>
      <c r="O29" s="152">
        <f t="shared" ref="O29" si="13">(I29/C29)*10</f>
        <v>13.359788633891105</v>
      </c>
      <c r="P29" s="52">
        <f t="shared" ref="P29" si="14">(O29-N29)/N29</f>
        <v>0.16207111267844612</v>
      </c>
    </row>
    <row r="30" spans="1:16" ht="20.100000000000001" customHeight="1" x14ac:dyDescent="0.25">
      <c r="A30" s="8" t="s">
        <v>179</v>
      </c>
      <c r="B30" s="19">
        <v>1206.99</v>
      </c>
      <c r="C30" s="140">
        <v>832.42</v>
      </c>
      <c r="D30" s="247">
        <f t="shared" si="2"/>
        <v>6.7446455480583995E-3</v>
      </c>
      <c r="E30" s="215">
        <f t="shared" si="3"/>
        <v>3.6912348271788439E-3</v>
      </c>
      <c r="F30" s="52">
        <f t="shared" si="4"/>
        <v>-0.31033397128393775</v>
      </c>
      <c r="H30" s="19">
        <v>344.875</v>
      </c>
      <c r="I30" s="140">
        <v>248.589</v>
      </c>
      <c r="J30" s="247">
        <f t="shared" si="5"/>
        <v>7.3539559261188783E-3</v>
      </c>
      <c r="K30" s="215">
        <f t="shared" si="6"/>
        <v>4.3745267392020877E-3</v>
      </c>
      <c r="L30" s="52">
        <f t="shared" si="0"/>
        <v>-0.27919101123595508</v>
      </c>
      <c r="N30" s="27">
        <f t="shared" si="1"/>
        <v>2.8573144765076766</v>
      </c>
      <c r="O30" s="152">
        <f t="shared" si="1"/>
        <v>2.9863410297686266</v>
      </c>
      <c r="P30" s="52">
        <f t="shared" si="7"/>
        <v>4.5156581231006611E-2</v>
      </c>
    </row>
    <row r="31" spans="1:16" ht="20.100000000000001" customHeight="1" x14ac:dyDescent="0.25">
      <c r="A31" s="8" t="s">
        <v>190</v>
      </c>
      <c r="B31" s="19">
        <v>1104.9199999999998</v>
      </c>
      <c r="C31" s="140">
        <v>929.69</v>
      </c>
      <c r="D31" s="247">
        <f t="shared" si="2"/>
        <v>6.1742796203453926E-3</v>
      </c>
      <c r="E31" s="215">
        <f t="shared" si="3"/>
        <v>4.1225632571056676E-3</v>
      </c>
      <c r="F31" s="52">
        <f t="shared" si="4"/>
        <v>-0.15859066719762499</v>
      </c>
      <c r="H31" s="19">
        <v>253.03800000000001</v>
      </c>
      <c r="I31" s="140">
        <v>227.82099999999997</v>
      </c>
      <c r="J31" s="247">
        <f t="shared" si="5"/>
        <v>5.3956659648663101E-3</v>
      </c>
      <c r="K31" s="215">
        <f t="shared" si="6"/>
        <v>4.0090633787165106E-3</v>
      </c>
      <c r="L31" s="52">
        <f t="shared" si="0"/>
        <v>-9.9656968518562594E-2</v>
      </c>
      <c r="N31" s="27">
        <f t="shared" si="1"/>
        <v>2.2901024508561711</v>
      </c>
      <c r="O31" s="152">
        <f t="shared" si="1"/>
        <v>2.4505050070453587</v>
      </c>
      <c r="P31" s="52">
        <f t="shared" si="7"/>
        <v>7.0041650813141523E-2</v>
      </c>
    </row>
    <row r="32" spans="1:16" ht="20.100000000000001" customHeight="1" thickBot="1" x14ac:dyDescent="0.3">
      <c r="A32" s="8" t="s">
        <v>17</v>
      </c>
      <c r="B32" s="19">
        <f>B33-SUM(B7:B31)</f>
        <v>8938.6400000000431</v>
      </c>
      <c r="C32" s="140">
        <f>C33-SUM(C7:C31)</f>
        <v>8662.6999999998952</v>
      </c>
      <c r="D32" s="247">
        <f t="shared" si="2"/>
        <v>4.994901240415995E-2</v>
      </c>
      <c r="E32" s="215">
        <f t="shared" si="3"/>
        <v>3.8413372981670052E-2</v>
      </c>
      <c r="F32" s="52">
        <f t="shared" si="4"/>
        <v>-3.0870467990672688E-2</v>
      </c>
      <c r="H32" s="19">
        <f>H33-SUM(H7:H31)</f>
        <v>2456.4869999999937</v>
      </c>
      <c r="I32" s="140">
        <f>I33-SUM(I7:I31)</f>
        <v>2564.2419999999911</v>
      </c>
      <c r="J32" s="247">
        <f t="shared" si="5"/>
        <v>5.238099929274067E-2</v>
      </c>
      <c r="K32" s="215">
        <f t="shared" si="6"/>
        <v>4.5124060979307212E-2</v>
      </c>
      <c r="L32" s="52">
        <f t="shared" si="0"/>
        <v>4.3865487584504884E-2</v>
      </c>
      <c r="N32" s="27">
        <f t="shared" si="1"/>
        <v>2.7481663877278666</v>
      </c>
      <c r="O32" s="152">
        <f t="shared" si="1"/>
        <v>2.9600955822088055</v>
      </c>
      <c r="P32" s="52">
        <f t="shared" si="7"/>
        <v>7.7116580505213916E-2</v>
      </c>
    </row>
    <row r="33" spans="1:16" ht="26.25" customHeight="1" thickBot="1" x14ac:dyDescent="0.3">
      <c r="A33" s="12" t="s">
        <v>18</v>
      </c>
      <c r="B33" s="17">
        <v>178955.29000000004</v>
      </c>
      <c r="C33" s="145">
        <v>225512.61</v>
      </c>
      <c r="D33" s="243">
        <f>SUM(D7:D32)</f>
        <v>1.0000000000000002</v>
      </c>
      <c r="E33" s="244">
        <f>SUM(E7:E32)</f>
        <v>0.99999999999999989</v>
      </c>
      <c r="F33" s="57">
        <f t="shared" si="4"/>
        <v>0.2601617420753527</v>
      </c>
      <c r="G33" s="1"/>
      <c r="H33" s="17">
        <v>46896.528000000013</v>
      </c>
      <c r="I33" s="145">
        <v>56826.489999999991</v>
      </c>
      <c r="J33" s="243">
        <f>SUM(J7:J32)</f>
        <v>0.99999999999999956</v>
      </c>
      <c r="K33" s="244">
        <f>SUM(K7:K32)</f>
        <v>0.99999999999999989</v>
      </c>
      <c r="L33" s="57">
        <f t="shared" si="0"/>
        <v>0.21174194388121814</v>
      </c>
      <c r="N33" s="29">
        <f t="shared" si="1"/>
        <v>2.6205723228410855</v>
      </c>
      <c r="O33" s="146">
        <f t="shared" si="1"/>
        <v>2.5198808173077323</v>
      </c>
      <c r="P33" s="57">
        <f t="shared" si="7"/>
        <v>-3.8423478968971511E-2</v>
      </c>
    </row>
    <row r="35" spans="1:16" ht="15.75" thickBot="1" x14ac:dyDescent="0.3"/>
    <row r="36" spans="1:16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6" x14ac:dyDescent="0.25">
      <c r="A37" s="365"/>
      <c r="B37" s="359" t="str">
        <f>B5</f>
        <v>jan-jun</v>
      </c>
      <c r="C37" s="353"/>
      <c r="D37" s="359" t="str">
        <f>B5</f>
        <v>jan-jun</v>
      </c>
      <c r="E37" s="353"/>
      <c r="F37" s="131" t="str">
        <f>F5</f>
        <v>2024/2023</v>
      </c>
      <c r="H37" s="348" t="str">
        <f>B5</f>
        <v>jan-jun</v>
      </c>
      <c r="I37" s="353"/>
      <c r="J37" s="359" t="str">
        <f>B5</f>
        <v>jan-jun</v>
      </c>
      <c r="K37" s="349"/>
      <c r="L37" s="131" t="str">
        <f>L5</f>
        <v>2024/2023</v>
      </c>
      <c r="N37" s="348" t="str">
        <f>B5</f>
        <v>jan-jun</v>
      </c>
      <c r="O37" s="349"/>
      <c r="P37" s="131" t="str">
        <f>P5</f>
        <v>2024/2023</v>
      </c>
    </row>
    <row r="38" spans="1:16" ht="19.5" customHeight="1" thickBot="1" x14ac:dyDescent="0.3">
      <c r="A38" s="366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23079.84</v>
      </c>
      <c r="C39" s="147">
        <v>31648.39</v>
      </c>
      <c r="D39" s="247">
        <f t="shared" ref="D39:D61" si="15">B39/$B$62</f>
        <v>0.28672549880706205</v>
      </c>
      <c r="E39" s="246">
        <f t="shared" ref="E39:E61" si="16">C39/$C$62</f>
        <v>0.34450193208471064</v>
      </c>
      <c r="F39" s="52">
        <f>(C39-B39)/B39</f>
        <v>0.37125690646035669</v>
      </c>
      <c r="H39" s="39">
        <v>5150.9980000000005</v>
      </c>
      <c r="I39" s="147">
        <v>6861.8730000000014</v>
      </c>
      <c r="J39" s="247">
        <f t="shared" ref="J39:J61" si="17">H39/$H$62</f>
        <v>0.26871456002577493</v>
      </c>
      <c r="K39" s="246">
        <f t="shared" ref="K39:K61" si="18">I39/$I$62</f>
        <v>0.32250881534143894</v>
      </c>
      <c r="L39" s="52">
        <f t="shared" ref="L39:L62" si="19">(I39-H39)/H39</f>
        <v>0.33214437279921305</v>
      </c>
      <c r="N39" s="27">
        <f t="shared" ref="N39:O62" si="20">(H39/B39)*10</f>
        <v>2.2318170316605315</v>
      </c>
      <c r="O39" s="151">
        <f t="shared" si="20"/>
        <v>2.1681586330299902</v>
      </c>
      <c r="P39" s="61">
        <f t="shared" si="7"/>
        <v>-2.8523126101953657E-2</v>
      </c>
    </row>
    <row r="40" spans="1:16" ht="20.100000000000001" customHeight="1" x14ac:dyDescent="0.25">
      <c r="A40" s="38" t="s">
        <v>171</v>
      </c>
      <c r="B40" s="19">
        <v>14672.8</v>
      </c>
      <c r="C40" s="140">
        <v>16918.310000000001</v>
      </c>
      <c r="D40" s="247">
        <f t="shared" si="15"/>
        <v>0.18228314836221826</v>
      </c>
      <c r="E40" s="215">
        <f t="shared" si="16"/>
        <v>0.18416072610986156</v>
      </c>
      <c r="F40" s="52">
        <f t="shared" ref="F40:F62" si="21">(C40-B40)/B40</f>
        <v>0.15303895643639948</v>
      </c>
      <c r="H40" s="19">
        <v>2995.9199999999996</v>
      </c>
      <c r="I40" s="140">
        <v>3356.7500000000005</v>
      </c>
      <c r="J40" s="247">
        <f t="shared" si="17"/>
        <v>0.15628958207174987</v>
      </c>
      <c r="K40" s="215">
        <f t="shared" si="18"/>
        <v>0.15776763369088515</v>
      </c>
      <c r="L40" s="52">
        <f t="shared" si="19"/>
        <v>0.12044046570001898</v>
      </c>
      <c r="N40" s="27">
        <f t="shared" si="20"/>
        <v>2.0418188757428708</v>
      </c>
      <c r="O40" s="152">
        <f t="shared" si="20"/>
        <v>1.9840929738253998</v>
      </c>
      <c r="P40" s="52">
        <f t="shared" si="7"/>
        <v>-2.8271803441168922E-2</v>
      </c>
    </row>
    <row r="41" spans="1:16" ht="20.100000000000001" customHeight="1" x14ac:dyDescent="0.25">
      <c r="A41" s="38" t="s">
        <v>161</v>
      </c>
      <c r="B41" s="19">
        <v>10865.15</v>
      </c>
      <c r="C41" s="140">
        <v>12527.920000000002</v>
      </c>
      <c r="D41" s="247">
        <f t="shared" si="15"/>
        <v>0.13497994584726541</v>
      </c>
      <c r="E41" s="215">
        <f t="shared" si="16"/>
        <v>0.13637005373741568</v>
      </c>
      <c r="F41" s="52">
        <f t="shared" si="21"/>
        <v>0.15303700363087508</v>
      </c>
      <c r="H41" s="19">
        <v>2668.8450000000003</v>
      </c>
      <c r="I41" s="140">
        <v>3028.4509999999996</v>
      </c>
      <c r="J41" s="247">
        <f t="shared" si="17"/>
        <v>0.13922690514575803</v>
      </c>
      <c r="K41" s="215">
        <f t="shared" si="18"/>
        <v>0.14233754316490493</v>
      </c>
      <c r="L41" s="52">
        <f t="shared" si="19"/>
        <v>0.13474218247968664</v>
      </c>
      <c r="N41" s="27">
        <f t="shared" si="20"/>
        <v>2.4563351633433501</v>
      </c>
      <c r="O41" s="152">
        <f t="shared" si="20"/>
        <v>2.4173613816180173</v>
      </c>
      <c r="P41" s="52">
        <f t="shared" si="7"/>
        <v>-1.5866638359027969E-2</v>
      </c>
    </row>
    <row r="42" spans="1:16" ht="20.100000000000001" customHeight="1" x14ac:dyDescent="0.25">
      <c r="A42" s="38" t="s">
        <v>167</v>
      </c>
      <c r="B42" s="19">
        <v>2995.62</v>
      </c>
      <c r="C42" s="140">
        <v>6245.56</v>
      </c>
      <c r="D42" s="247">
        <f t="shared" si="15"/>
        <v>3.7215190345184848E-2</v>
      </c>
      <c r="E42" s="215">
        <f t="shared" si="16"/>
        <v>6.7984737515904781E-2</v>
      </c>
      <c r="F42" s="52">
        <f t="shared" si="21"/>
        <v>1.0848972833670494</v>
      </c>
      <c r="H42" s="19">
        <v>755.34400000000005</v>
      </c>
      <c r="I42" s="140">
        <v>1489.8829999999998</v>
      </c>
      <c r="J42" s="247">
        <f t="shared" si="17"/>
        <v>3.940438932962291E-2</v>
      </c>
      <c r="K42" s="215">
        <f t="shared" si="18"/>
        <v>7.002467130000059E-2</v>
      </c>
      <c r="L42" s="52">
        <f t="shared" si="19"/>
        <v>0.97245625834057026</v>
      </c>
      <c r="N42" s="27">
        <f t="shared" si="20"/>
        <v>2.521494715618136</v>
      </c>
      <c r="O42" s="152">
        <f t="shared" si="20"/>
        <v>2.3855074645027825</v>
      </c>
      <c r="P42" s="52">
        <f t="shared" si="7"/>
        <v>-5.3931206071164285E-2</v>
      </c>
    </row>
    <row r="43" spans="1:16" ht="20.100000000000001" customHeight="1" x14ac:dyDescent="0.25">
      <c r="A43" s="38" t="s">
        <v>172</v>
      </c>
      <c r="B43" s="19">
        <v>3348.2</v>
      </c>
      <c r="C43" s="140">
        <v>4244.76</v>
      </c>
      <c r="D43" s="247">
        <f t="shared" si="15"/>
        <v>4.1595362667410388E-2</v>
      </c>
      <c r="E43" s="215">
        <f t="shared" si="16"/>
        <v>4.6205447456755193E-2</v>
      </c>
      <c r="F43" s="52">
        <f t="shared" si="21"/>
        <v>0.26777372916791126</v>
      </c>
      <c r="H43" s="19">
        <v>1186.2649999999999</v>
      </c>
      <c r="I43" s="140">
        <v>1440.604</v>
      </c>
      <c r="J43" s="247">
        <f t="shared" si="17"/>
        <v>6.1884449877281228E-2</v>
      </c>
      <c r="K43" s="215">
        <f t="shared" si="18"/>
        <v>6.7708552667200078E-2</v>
      </c>
      <c r="L43" s="52">
        <f t="shared" si="19"/>
        <v>0.21440318984375345</v>
      </c>
      <c r="N43" s="27">
        <f t="shared" si="20"/>
        <v>3.5429932501045336</v>
      </c>
      <c r="O43" s="152">
        <f t="shared" si="20"/>
        <v>3.3938408767515718</v>
      </c>
      <c r="P43" s="52">
        <f t="shared" si="7"/>
        <v>-4.2097842932261077E-2</v>
      </c>
    </row>
    <row r="44" spans="1:16" ht="20.100000000000001" customHeight="1" x14ac:dyDescent="0.25">
      <c r="A44" s="38" t="s">
        <v>173</v>
      </c>
      <c r="B44" s="19">
        <v>10371.060000000001</v>
      </c>
      <c r="C44" s="140">
        <v>6093.32</v>
      </c>
      <c r="D44" s="247">
        <f t="shared" si="15"/>
        <v>0.12884176630591759</v>
      </c>
      <c r="E44" s="215">
        <f t="shared" si="16"/>
        <v>6.6327560827277754E-2</v>
      </c>
      <c r="F44" s="52">
        <f t="shared" si="21"/>
        <v>-0.41246892795914797</v>
      </c>
      <c r="H44" s="19">
        <v>2451.7040000000002</v>
      </c>
      <c r="I44" s="140">
        <v>1428.7180000000001</v>
      </c>
      <c r="J44" s="247">
        <f t="shared" si="17"/>
        <v>0.12789920742998395</v>
      </c>
      <c r="K44" s="215">
        <f t="shared" si="18"/>
        <v>6.7149909308579434E-2</v>
      </c>
      <c r="L44" s="52">
        <f t="shared" si="19"/>
        <v>-0.41725510094203871</v>
      </c>
      <c r="N44" s="27">
        <f t="shared" si="20"/>
        <v>2.3639859377922794</v>
      </c>
      <c r="O44" s="152">
        <f t="shared" si="20"/>
        <v>2.3447283254449136</v>
      </c>
      <c r="P44" s="52">
        <f t="shared" si="7"/>
        <v>-8.1462465742712584E-3</v>
      </c>
    </row>
    <row r="45" spans="1:16" ht="20.100000000000001" customHeight="1" x14ac:dyDescent="0.25">
      <c r="A45" s="38" t="s">
        <v>184</v>
      </c>
      <c r="B45" s="19">
        <v>4539.8</v>
      </c>
      <c r="C45" s="140">
        <v>4178.380000000001</v>
      </c>
      <c r="D45" s="247">
        <f t="shared" si="15"/>
        <v>5.6398849363093514E-2</v>
      </c>
      <c r="E45" s="215">
        <f t="shared" si="16"/>
        <v>4.5482881845936352E-2</v>
      </c>
      <c r="F45" s="52">
        <f t="shared" si="21"/>
        <v>-7.9611436627164009E-2</v>
      </c>
      <c r="H45" s="19">
        <v>982.88900000000001</v>
      </c>
      <c r="I45" s="140">
        <v>934.36400000000015</v>
      </c>
      <c r="J45" s="247">
        <f t="shared" si="17"/>
        <v>5.1274837456581013E-2</v>
      </c>
      <c r="K45" s="215">
        <f t="shared" si="18"/>
        <v>4.3915214801802403E-2</v>
      </c>
      <c r="L45" s="52">
        <f t="shared" si="19"/>
        <v>-4.9369766067175302E-2</v>
      </c>
      <c r="N45" s="27">
        <f t="shared" si="20"/>
        <v>2.1650491211066565</v>
      </c>
      <c r="O45" s="152">
        <f t="shared" si="20"/>
        <v>2.236187230457737</v>
      </c>
      <c r="P45" s="52">
        <f t="shared" si="7"/>
        <v>3.2857503627778471E-2</v>
      </c>
    </row>
    <row r="46" spans="1:16" ht="20.100000000000001" customHeight="1" x14ac:dyDescent="0.25">
      <c r="A46" s="38" t="s">
        <v>185</v>
      </c>
      <c r="B46" s="19">
        <v>2198.1400000000003</v>
      </c>
      <c r="C46" s="140">
        <v>2256.1</v>
      </c>
      <c r="D46" s="247">
        <f t="shared" si="15"/>
        <v>2.7307935754656679E-2</v>
      </c>
      <c r="E46" s="215">
        <f t="shared" si="16"/>
        <v>2.4558304829291968E-2</v>
      </c>
      <c r="F46" s="52">
        <f t="shared" si="21"/>
        <v>2.6367747277243295E-2</v>
      </c>
      <c r="H46" s="19">
        <v>571.29199999999992</v>
      </c>
      <c r="I46" s="140">
        <v>490.81200000000001</v>
      </c>
      <c r="J46" s="247">
        <f t="shared" si="17"/>
        <v>2.9802861198207607E-2</v>
      </c>
      <c r="K46" s="215">
        <f t="shared" si="18"/>
        <v>2.3068220101911285E-2</v>
      </c>
      <c r="L46" s="52">
        <f t="shared" si="19"/>
        <v>-0.14087366880684468</v>
      </c>
      <c r="N46" s="27">
        <f t="shared" si="20"/>
        <v>2.5989791369066566</v>
      </c>
      <c r="O46" s="152">
        <f t="shared" si="20"/>
        <v>2.1754886751473785</v>
      </c>
      <c r="P46" s="52">
        <f t="shared" si="7"/>
        <v>-0.16294492546920661</v>
      </c>
    </row>
    <row r="47" spans="1:16" ht="20.100000000000001" customHeight="1" x14ac:dyDescent="0.25">
      <c r="A47" s="38" t="s">
        <v>178</v>
      </c>
      <c r="B47" s="19">
        <v>1370.6599999999999</v>
      </c>
      <c r="C47" s="140">
        <v>1535.8100000000002</v>
      </c>
      <c r="D47" s="247">
        <f t="shared" si="15"/>
        <v>1.702798512445873E-2</v>
      </c>
      <c r="E47" s="215">
        <f t="shared" si="16"/>
        <v>1.6717738637416296E-2</v>
      </c>
      <c r="F47" s="52">
        <f t="shared" si="21"/>
        <v>0.12048939926750642</v>
      </c>
      <c r="H47" s="19">
        <v>406.61599999999999</v>
      </c>
      <c r="I47" s="140">
        <v>458.03</v>
      </c>
      <c r="J47" s="247">
        <f t="shared" si="17"/>
        <v>2.1212130064783657E-2</v>
      </c>
      <c r="K47" s="215">
        <f t="shared" si="18"/>
        <v>2.1527462354788442E-2</v>
      </c>
      <c r="L47" s="52">
        <f t="shared" si="19"/>
        <v>0.12644362248411276</v>
      </c>
      <c r="N47" s="27">
        <f t="shared" si="20"/>
        <v>2.9665708490800053</v>
      </c>
      <c r="O47" s="152">
        <f t="shared" si="20"/>
        <v>2.9823350544663723</v>
      </c>
      <c r="P47" s="52">
        <f t="shared" si="7"/>
        <v>5.3139487267785017E-3</v>
      </c>
    </row>
    <row r="48" spans="1:16" ht="20.100000000000001" customHeight="1" x14ac:dyDescent="0.25">
      <c r="A48" s="38" t="s">
        <v>169</v>
      </c>
      <c r="B48" s="19">
        <v>1248.1600000000001</v>
      </c>
      <c r="C48" s="140">
        <v>1113.0899999999999</v>
      </c>
      <c r="D48" s="247">
        <f t="shared" si="15"/>
        <v>1.5506142962473855E-2</v>
      </c>
      <c r="E48" s="215">
        <f t="shared" si="16"/>
        <v>1.2116308462584369E-2</v>
      </c>
      <c r="F48" s="52">
        <f t="shared" si="21"/>
        <v>-0.10821529291116536</v>
      </c>
      <c r="H48" s="19">
        <v>417.45699999999999</v>
      </c>
      <c r="I48" s="140">
        <v>359.64600000000002</v>
      </c>
      <c r="J48" s="247">
        <f t="shared" si="17"/>
        <v>2.1777677662596629E-2</v>
      </c>
      <c r="K48" s="215">
        <f t="shared" si="18"/>
        <v>1.690340310907636E-2</v>
      </c>
      <c r="L48" s="52">
        <f t="shared" si="19"/>
        <v>-0.13848372407217985</v>
      </c>
      <c r="N48" s="27">
        <f t="shared" si="20"/>
        <v>3.3445792206127418</v>
      </c>
      <c r="O48" s="152">
        <f t="shared" si="20"/>
        <v>3.2310594830606694</v>
      </c>
      <c r="P48" s="52">
        <f t="shared" si="7"/>
        <v>-3.3941410881358977E-2</v>
      </c>
    </row>
    <row r="49" spans="1:16" ht="20.100000000000001" customHeight="1" x14ac:dyDescent="0.25">
      <c r="A49" s="38" t="s">
        <v>174</v>
      </c>
      <c r="B49" s="19">
        <v>918.21</v>
      </c>
      <c r="C49" s="140">
        <v>1153.1099999999999</v>
      </c>
      <c r="D49" s="247">
        <f t="shared" si="15"/>
        <v>1.140710768617254E-2</v>
      </c>
      <c r="E49" s="215">
        <f t="shared" si="16"/>
        <v>1.2551937804931015E-2</v>
      </c>
      <c r="F49" s="52">
        <f t="shared" si="21"/>
        <v>0.25582383114973684</v>
      </c>
      <c r="H49" s="19">
        <v>258.62399999999997</v>
      </c>
      <c r="I49" s="140">
        <v>329.87200000000001</v>
      </c>
      <c r="J49" s="247">
        <f t="shared" si="17"/>
        <v>1.3491761086318808E-2</v>
      </c>
      <c r="K49" s="215">
        <f t="shared" si="18"/>
        <v>1.5504021705780788E-2</v>
      </c>
      <c r="L49" s="52">
        <f t="shared" si="19"/>
        <v>0.27548874041078963</v>
      </c>
      <c r="N49" s="27">
        <f t="shared" si="20"/>
        <v>2.8166105792792493</v>
      </c>
      <c r="O49" s="152">
        <f t="shared" si="20"/>
        <v>2.8607158033492035</v>
      </c>
      <c r="P49" s="52">
        <f t="shared" si="7"/>
        <v>1.565897124523349E-2</v>
      </c>
    </row>
    <row r="50" spans="1:16" ht="20.100000000000001" customHeight="1" x14ac:dyDescent="0.25">
      <c r="A50" s="38" t="s">
        <v>188</v>
      </c>
      <c r="B50" s="19">
        <v>1139.78</v>
      </c>
      <c r="C50" s="140">
        <v>1009.5899999999999</v>
      </c>
      <c r="D50" s="247">
        <f t="shared" si="15"/>
        <v>1.4159716403160211E-2</v>
      </c>
      <c r="E50" s="215">
        <f t="shared" si="16"/>
        <v>1.0989680853067186E-2</v>
      </c>
      <c r="F50" s="52">
        <f t="shared" si="21"/>
        <v>-0.11422379757497066</v>
      </c>
      <c r="H50" s="19">
        <v>308.90200000000004</v>
      </c>
      <c r="I50" s="140">
        <v>263.01800000000003</v>
      </c>
      <c r="J50" s="247">
        <f t="shared" si="17"/>
        <v>1.6114637400574013E-2</v>
      </c>
      <c r="K50" s="215">
        <f t="shared" si="18"/>
        <v>1.2361876064082589E-2</v>
      </c>
      <c r="L50" s="52">
        <f t="shared" si="19"/>
        <v>-0.14853901884740148</v>
      </c>
      <c r="N50" s="27">
        <f t="shared" si="20"/>
        <v>2.7101896857288255</v>
      </c>
      <c r="O50" s="152">
        <f t="shared" si="20"/>
        <v>2.6051961687417666</v>
      </c>
      <c r="P50" s="52">
        <f t="shared" si="7"/>
        <v>-3.8740283582336756E-2</v>
      </c>
    </row>
    <row r="51" spans="1:16" ht="20.100000000000001" customHeight="1" x14ac:dyDescent="0.25">
      <c r="A51" s="38" t="s">
        <v>179</v>
      </c>
      <c r="B51" s="19">
        <v>1206.99</v>
      </c>
      <c r="C51" s="140">
        <v>832.42</v>
      </c>
      <c r="D51" s="247">
        <f t="shared" si="15"/>
        <v>1.4994679764033712E-2</v>
      </c>
      <c r="E51" s="215">
        <f t="shared" si="16"/>
        <v>9.0611338619738576E-3</v>
      </c>
      <c r="F51" s="52">
        <f t="shared" si="21"/>
        <v>-0.31033397128393775</v>
      </c>
      <c r="H51" s="19">
        <v>344.875</v>
      </c>
      <c r="I51" s="140">
        <v>248.589</v>
      </c>
      <c r="J51" s="247">
        <f t="shared" si="17"/>
        <v>1.7991257983188718E-2</v>
      </c>
      <c r="K51" s="215">
        <f t="shared" si="18"/>
        <v>1.168371141478616E-2</v>
      </c>
      <c r="L51" s="52">
        <f t="shared" si="19"/>
        <v>-0.27919101123595508</v>
      </c>
      <c r="N51" s="27">
        <f t="shared" si="20"/>
        <v>2.8573144765076766</v>
      </c>
      <c r="O51" s="152">
        <f t="shared" si="20"/>
        <v>2.9863410297686266</v>
      </c>
      <c r="P51" s="52">
        <f t="shared" si="7"/>
        <v>4.5156581231006611E-2</v>
      </c>
    </row>
    <row r="52" spans="1:16" ht="20.100000000000001" customHeight="1" x14ac:dyDescent="0.25">
      <c r="A52" s="38" t="s">
        <v>190</v>
      </c>
      <c r="B52" s="19">
        <v>1104.9199999999998</v>
      </c>
      <c r="C52" s="140">
        <v>929.69</v>
      </c>
      <c r="D52" s="247">
        <f t="shared" si="15"/>
        <v>1.372664360506394E-2</v>
      </c>
      <c r="E52" s="215">
        <f t="shared" si="16"/>
        <v>1.0119946109101748E-2</v>
      </c>
      <c r="F52" s="52">
        <f t="shared" si="21"/>
        <v>-0.15859066719762499</v>
      </c>
      <c r="H52" s="19">
        <v>253.03800000000001</v>
      </c>
      <c r="I52" s="140">
        <v>227.82099999999997</v>
      </c>
      <c r="J52" s="247">
        <f t="shared" si="17"/>
        <v>1.3200353570279398E-2</v>
      </c>
      <c r="K52" s="215">
        <f t="shared" si="18"/>
        <v>1.0707613040914913E-2</v>
      </c>
      <c r="L52" s="52">
        <f t="shared" si="19"/>
        <v>-9.9656968518562594E-2</v>
      </c>
      <c r="N52" s="27">
        <f t="shared" si="20"/>
        <v>2.2901024508561711</v>
      </c>
      <c r="O52" s="152">
        <f t="shared" si="20"/>
        <v>2.4505050070453587</v>
      </c>
      <c r="P52" s="52">
        <f t="shared" si="7"/>
        <v>7.0041650813141523E-2</v>
      </c>
    </row>
    <row r="53" spans="1:16" ht="20.100000000000001" customHeight="1" x14ac:dyDescent="0.25">
      <c r="A53" s="38" t="s">
        <v>189</v>
      </c>
      <c r="B53" s="19">
        <v>775.23</v>
      </c>
      <c r="C53" s="140">
        <v>341.95</v>
      </c>
      <c r="D53" s="247">
        <f t="shared" si="15"/>
        <v>9.6308383611064339E-3</v>
      </c>
      <c r="E53" s="215">
        <f t="shared" si="16"/>
        <v>3.722225227771991E-3</v>
      </c>
      <c r="F53" s="52">
        <f t="shared" si="21"/>
        <v>-0.55890509913187059</v>
      </c>
      <c r="H53" s="19">
        <v>190.79</v>
      </c>
      <c r="I53" s="140">
        <v>97.963000000000008</v>
      </c>
      <c r="J53" s="247">
        <f t="shared" si="17"/>
        <v>9.9530325787968842E-3</v>
      </c>
      <c r="K53" s="215">
        <f t="shared" si="18"/>
        <v>4.6042721975899847E-3</v>
      </c>
      <c r="L53" s="52">
        <f t="shared" si="19"/>
        <v>-0.48654017506158598</v>
      </c>
      <c r="N53" s="27">
        <f t="shared" si="20"/>
        <v>2.4610760677476358</v>
      </c>
      <c r="O53" s="152">
        <f t="shared" si="20"/>
        <v>2.8648340400643373</v>
      </c>
      <c r="P53" s="52">
        <f t="shared" si="7"/>
        <v>0.16405749404008416</v>
      </c>
    </row>
    <row r="54" spans="1:16" ht="20.100000000000001" customHeight="1" x14ac:dyDescent="0.25">
      <c r="A54" s="38" t="s">
        <v>191</v>
      </c>
      <c r="B54" s="19">
        <v>149.13</v>
      </c>
      <c r="C54" s="140">
        <v>180.5</v>
      </c>
      <c r="D54" s="247">
        <f t="shared" si="15"/>
        <v>1.8526720131984086E-3</v>
      </c>
      <c r="E54" s="215">
        <f t="shared" si="16"/>
        <v>1.9647950098343162E-3</v>
      </c>
      <c r="F54" s="52">
        <f t="shared" si="21"/>
        <v>0.21035338295446929</v>
      </c>
      <c r="H54" s="19">
        <v>41.163000000000011</v>
      </c>
      <c r="I54" s="140">
        <v>44.267000000000003</v>
      </c>
      <c r="J54" s="247">
        <f t="shared" si="17"/>
        <v>2.1473697785052482E-3</v>
      </c>
      <c r="K54" s="215">
        <f t="shared" si="18"/>
        <v>2.0805540599074736E-3</v>
      </c>
      <c r="L54" s="52">
        <f t="shared" si="19"/>
        <v>7.5407526176420353E-2</v>
      </c>
      <c r="N54" s="27">
        <f t="shared" si="20"/>
        <v>2.7602092134379408</v>
      </c>
      <c r="O54" s="152">
        <f t="shared" si="20"/>
        <v>2.452465373961219</v>
      </c>
      <c r="P54" s="52">
        <f t="shared" si="7"/>
        <v>-0.11149293973025171</v>
      </c>
    </row>
    <row r="55" spans="1:16" ht="20.100000000000001" customHeight="1" x14ac:dyDescent="0.25">
      <c r="A55" s="38" t="s">
        <v>211</v>
      </c>
      <c r="B55" s="19">
        <v>70.63</v>
      </c>
      <c r="C55" s="140">
        <v>130.01</v>
      </c>
      <c r="D55" s="247">
        <f t="shared" si="15"/>
        <v>8.7745070939585325E-4</v>
      </c>
      <c r="E55" s="215">
        <f t="shared" si="16"/>
        <v>1.4151966716263681E-3</v>
      </c>
      <c r="F55" s="52">
        <f t="shared" si="21"/>
        <v>0.8407192411156732</v>
      </c>
      <c r="H55" s="19">
        <v>23.568999999999996</v>
      </c>
      <c r="I55" s="140">
        <v>43.235999999999997</v>
      </c>
      <c r="J55" s="247">
        <f t="shared" si="17"/>
        <v>1.2295352211838342E-3</v>
      </c>
      <c r="K55" s="215">
        <f t="shared" si="18"/>
        <v>2.0320969420597628E-3</v>
      </c>
      <c r="L55" s="52">
        <f t="shared" si="19"/>
        <v>0.8344435487292633</v>
      </c>
      <c r="N55" s="27">
        <f t="shared" ref="N55:N56" si="22">(H55/B55)*10</f>
        <v>3.3369672943508419</v>
      </c>
      <c r="O55" s="152">
        <f t="shared" ref="O55:O56" si="23">(I55/C55)*10</f>
        <v>3.3255903392046764</v>
      </c>
      <c r="P55" s="52">
        <f t="shared" ref="P55:P56" si="24">(O55-N55)/N55</f>
        <v>-3.4093696888865569E-3</v>
      </c>
    </row>
    <row r="56" spans="1:16" ht="20.100000000000001" customHeight="1" x14ac:dyDescent="0.25">
      <c r="A56" s="38" t="s">
        <v>192</v>
      </c>
      <c r="B56" s="19">
        <v>78.55</v>
      </c>
      <c r="C56" s="140">
        <v>67.81</v>
      </c>
      <c r="D56" s="247">
        <f t="shared" si="15"/>
        <v>9.7584246386867165E-4</v>
      </c>
      <c r="E56" s="215">
        <f t="shared" si="16"/>
        <v>7.3813157682473679E-4</v>
      </c>
      <c r="F56" s="52">
        <f t="shared" si="21"/>
        <v>-0.13672819859961802</v>
      </c>
      <c r="H56" s="19">
        <v>35.879000000000005</v>
      </c>
      <c r="I56" s="140">
        <v>39.039000000000001</v>
      </c>
      <c r="J56" s="247">
        <f t="shared" si="17"/>
        <v>1.871716839953108E-3</v>
      </c>
      <c r="K56" s="215">
        <f t="shared" si="18"/>
        <v>1.8348374623247082E-3</v>
      </c>
      <c r="L56" s="52">
        <f t="shared" ref="L56:L57" si="25">(I56-H56)/H56</f>
        <v>8.8073803617714996E-2</v>
      </c>
      <c r="N56" s="27">
        <f t="shared" si="22"/>
        <v>4.5676639083386386</v>
      </c>
      <c r="O56" s="152">
        <f t="shared" si="23"/>
        <v>5.7571154696947353</v>
      </c>
      <c r="P56" s="52">
        <f t="shared" si="24"/>
        <v>0.26040697941559515</v>
      </c>
    </row>
    <row r="57" spans="1:16" ht="20.100000000000001" customHeight="1" x14ac:dyDescent="0.25">
      <c r="A57" s="38" t="s">
        <v>195</v>
      </c>
      <c r="B57" s="19">
        <v>62.26</v>
      </c>
      <c r="C57" s="140">
        <v>159.80000000000001</v>
      </c>
      <c r="D57" s="247">
        <f t="shared" si="15"/>
        <v>7.7346851432798843E-4</v>
      </c>
      <c r="E57" s="215">
        <f t="shared" si="16"/>
        <v>1.7394694879308795E-3</v>
      </c>
      <c r="F57" s="52">
        <f t="shared" si="21"/>
        <v>1.5666559588821076</v>
      </c>
      <c r="H57" s="19">
        <v>17.922000000000001</v>
      </c>
      <c r="I57" s="140">
        <v>36.216000000000001</v>
      </c>
      <c r="J57" s="247">
        <f t="shared" si="17"/>
        <v>9.3494548916189411E-4</v>
      </c>
      <c r="K57" s="215">
        <f t="shared" si="18"/>
        <v>1.7021561396437315E-3</v>
      </c>
      <c r="L57" s="52">
        <f t="shared" si="25"/>
        <v>1.0207566119852696</v>
      </c>
      <c r="N57" s="27">
        <f t="shared" ref="N57:N58" si="26">(H57/B57)*10</f>
        <v>2.8785737230966912</v>
      </c>
      <c r="O57" s="152">
        <f t="shared" ref="O57:O58" si="27">(I57/C57)*10</f>
        <v>2.2663329161451813</v>
      </c>
      <c r="P57" s="52">
        <f t="shared" ref="P57:P58" si="28">(O57-N57)/N57</f>
        <v>-0.21268894454190945</v>
      </c>
    </row>
    <row r="58" spans="1:16" ht="20.100000000000001" customHeight="1" x14ac:dyDescent="0.25">
      <c r="A58" s="38" t="s">
        <v>181</v>
      </c>
      <c r="B58" s="19">
        <v>127.50999999999999</v>
      </c>
      <c r="C58" s="140">
        <v>118.62</v>
      </c>
      <c r="D58" s="247">
        <f t="shared" si="15"/>
        <v>1.5840824006097302E-3</v>
      </c>
      <c r="E58" s="215">
        <f t="shared" si="16"/>
        <v>1.2912132081249119E-3</v>
      </c>
      <c r="F58" s="52">
        <f t="shared" si="21"/>
        <v>-6.9720021959061934E-2</v>
      </c>
      <c r="H58" s="19">
        <v>33.369</v>
      </c>
      <c r="I58" s="140">
        <v>32.628</v>
      </c>
      <c r="J58" s="247">
        <f t="shared" si="17"/>
        <v>1.7407764773933289E-3</v>
      </c>
      <c r="K58" s="215">
        <f t="shared" si="18"/>
        <v>1.5335197295199821E-3</v>
      </c>
      <c r="L58" s="52">
        <f t="shared" si="19"/>
        <v>-2.2206239323923391E-2</v>
      </c>
      <c r="N58" s="27">
        <f t="shared" si="26"/>
        <v>2.616971217943691</v>
      </c>
      <c r="O58" s="152">
        <f t="shared" si="27"/>
        <v>2.7506322711178557</v>
      </c>
      <c r="P58" s="52">
        <f t="shared" si="28"/>
        <v>5.1074712728094142E-2</v>
      </c>
    </row>
    <row r="59" spans="1:16" ht="20.100000000000001" customHeight="1" x14ac:dyDescent="0.25">
      <c r="A59" s="38" t="s">
        <v>187</v>
      </c>
      <c r="B59" s="19">
        <v>70.19</v>
      </c>
      <c r="C59" s="140">
        <v>90.6</v>
      </c>
      <c r="D59" s="247">
        <f t="shared" ref="D59" si="29">B59/$B$62</f>
        <v>8.7198450081403002E-4</v>
      </c>
      <c r="E59" s="215">
        <f t="shared" ref="E59" si="30">C59/$C$62</f>
        <v>9.862073567367814E-4</v>
      </c>
      <c r="F59" s="52">
        <f t="shared" si="21"/>
        <v>0.29078216270123947</v>
      </c>
      <c r="H59" s="19">
        <v>25.444000000000003</v>
      </c>
      <c r="I59" s="140">
        <v>31.862999999999996</v>
      </c>
      <c r="J59" s="247">
        <f t="shared" ref="J59:J60" si="31">H59/$H$62</f>
        <v>1.3273492370402429E-3</v>
      </c>
      <c r="K59" s="215">
        <f t="shared" ref="K59:K60" si="32">I59/$I$62</f>
        <v>1.4975646420772092E-3</v>
      </c>
      <c r="L59" s="52">
        <f t="shared" si="19"/>
        <v>0.25227951579940233</v>
      </c>
      <c r="N59" s="27">
        <f t="shared" ref="N59:N60" si="33">(H59/B59)*10</f>
        <v>3.6250178088046736</v>
      </c>
      <c r="O59" s="152">
        <f t="shared" ref="O59:O60" si="34">(I59/C59)*10</f>
        <v>3.5168874172185429</v>
      </c>
      <c r="P59" s="52">
        <f t="shared" ref="P59:P60" si="35">(O59-N59)/N59</f>
        <v>-2.9828926998233422E-2</v>
      </c>
    </row>
    <row r="60" spans="1:16" ht="20.100000000000001" customHeight="1" x14ac:dyDescent="0.25">
      <c r="A60" s="38" t="s">
        <v>213</v>
      </c>
      <c r="B60" s="19">
        <v>12.469999999999999</v>
      </c>
      <c r="C60" s="140">
        <v>27.13</v>
      </c>
      <c r="D60" s="247">
        <f t="shared" si="15"/>
        <v>1.5491732048939955E-4</v>
      </c>
      <c r="E60" s="215">
        <f t="shared" si="16"/>
        <v>2.9531794247537391E-4</v>
      </c>
      <c r="F60" s="52">
        <f t="shared" si="21"/>
        <v>1.1756214915797916</v>
      </c>
      <c r="H60" s="19">
        <v>6.1670000000000007</v>
      </c>
      <c r="I60" s="140">
        <v>11.323</v>
      </c>
      <c r="J60" s="247">
        <f t="shared" si="31"/>
        <v>3.2171681908611772E-4</v>
      </c>
      <c r="K60" s="215">
        <f t="shared" si="32"/>
        <v>5.3218229426733963E-4</v>
      </c>
      <c r="L60" s="52">
        <f t="shared" si="19"/>
        <v>0.83606291551807999</v>
      </c>
      <c r="N60" s="27">
        <f t="shared" si="33"/>
        <v>4.9454691259021661</v>
      </c>
      <c r="O60" s="152">
        <f t="shared" si="34"/>
        <v>4.1736085514190933</v>
      </c>
      <c r="P60" s="52">
        <f t="shared" si="35"/>
        <v>-0.15607428837042187</v>
      </c>
    </row>
    <row r="61" spans="1:16" ht="20.100000000000001" customHeight="1" thickBot="1" x14ac:dyDescent="0.3">
      <c r="A61" s="8" t="s">
        <v>17</v>
      </c>
      <c r="B61" s="19">
        <f>B62-SUM(B39:B60)</f>
        <v>89.25</v>
      </c>
      <c r="C61" s="140">
        <f>C62-SUM(C39:C60)</f>
        <v>64.220000000015716</v>
      </c>
      <c r="D61" s="247">
        <f t="shared" si="15"/>
        <v>1.1087707180175549E-3</v>
      </c>
      <c r="E61" s="215">
        <f t="shared" si="16"/>
        <v>6.9905338244648566E-4</v>
      </c>
      <c r="F61" s="52">
        <f t="shared" si="21"/>
        <v>-0.28044817927153259</v>
      </c>
      <c r="H61" s="19">
        <f>H62-SUM(H39:H60)</f>
        <v>41.959999999999127</v>
      </c>
      <c r="I61" s="140">
        <f>I62-SUM(I39:I60)</f>
        <v>21.577999999997701</v>
      </c>
      <c r="J61" s="247">
        <f t="shared" si="17"/>
        <v>2.1889472561785659E-3</v>
      </c>
      <c r="K61" s="215">
        <f t="shared" si="18"/>
        <v>1.0141684664576023E-3</v>
      </c>
      <c r="L61" s="52">
        <f t="shared" si="19"/>
        <v>-0.48574833174456267</v>
      </c>
      <c r="N61" s="27">
        <f t="shared" si="20"/>
        <v>4.7014005602239912</v>
      </c>
      <c r="O61" s="152">
        <f t="shared" si="20"/>
        <v>3.3600124571772687</v>
      </c>
      <c r="P61" s="52">
        <f t="shared" si="7"/>
        <v>-0.28531670208990106</v>
      </c>
    </row>
    <row r="62" spans="1:16" ht="26.25" customHeight="1" thickBot="1" x14ac:dyDescent="0.3">
      <c r="A62" s="12" t="s">
        <v>18</v>
      </c>
      <c r="B62" s="17">
        <v>80494.550000000017</v>
      </c>
      <c r="C62" s="145">
        <v>91867.09</v>
      </c>
      <c r="D62" s="253">
        <f>SUM(D39:D61)</f>
        <v>0.99999999999999978</v>
      </c>
      <c r="E62" s="254">
        <f>SUM(E39:E61)</f>
        <v>1.0000000000000004</v>
      </c>
      <c r="F62" s="57">
        <f t="shared" si="21"/>
        <v>0.1412833539661999</v>
      </c>
      <c r="G62" s="1"/>
      <c r="H62" s="17">
        <v>19169.031999999999</v>
      </c>
      <c r="I62" s="145">
        <v>21276.544000000002</v>
      </c>
      <c r="J62" s="253">
        <f>SUM(J39:J61)</f>
        <v>0.99999999999999989</v>
      </c>
      <c r="K62" s="254">
        <f>SUM(K39:K61)</f>
        <v>0.99999999999999978</v>
      </c>
      <c r="L62" s="57">
        <f t="shared" si="19"/>
        <v>0.10994357983230466</v>
      </c>
      <c r="M62" s="1"/>
      <c r="N62" s="29">
        <f t="shared" si="20"/>
        <v>2.3814074369010068</v>
      </c>
      <c r="O62" s="146">
        <f t="shared" si="20"/>
        <v>2.3160137106770229</v>
      </c>
      <c r="P62" s="57">
        <f t="shared" si="7"/>
        <v>-2.7460116740494683E-2</v>
      </c>
    </row>
    <row r="63" spans="1:16" x14ac:dyDescent="0.25">
      <c r="C63" s="2"/>
      <c r="D63" s="2"/>
      <c r="E63" s="2"/>
      <c r="F63" s="2"/>
      <c r="G63" s="2"/>
      <c r="H63" s="2"/>
      <c r="I63" s="2"/>
      <c r="J63" s="2"/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B5</f>
        <v>jan-jun</v>
      </c>
      <c r="C66" s="353"/>
      <c r="D66" s="359" t="str">
        <f>B5</f>
        <v>jan-jun</v>
      </c>
      <c r="E66" s="353"/>
      <c r="F66" s="131" t="str">
        <f>F37</f>
        <v>2024/2023</v>
      </c>
      <c r="H66" s="348" t="str">
        <f>B5</f>
        <v>jan-jun</v>
      </c>
      <c r="I66" s="353"/>
      <c r="J66" s="359" t="str">
        <f>B5</f>
        <v>jan-jun</v>
      </c>
      <c r="K66" s="349"/>
      <c r="L66" s="131" t="str">
        <f>L37</f>
        <v>2024/2023</v>
      </c>
      <c r="N66" s="348" t="str">
        <f>B5</f>
        <v>jan-jun</v>
      </c>
      <c r="O66" s="349"/>
      <c r="P66" s="131" t="str">
        <f>P37</f>
        <v>2024/2023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162</v>
      </c>
      <c r="B68" s="39">
        <v>36572.910000000003</v>
      </c>
      <c r="C68" s="147">
        <v>37589.920000000006</v>
      </c>
      <c r="D68" s="247">
        <f>B68/$B$96</f>
        <v>0.37144662938751039</v>
      </c>
      <c r="E68" s="246">
        <f>C68/$C$96</f>
        <v>0.28126584415250139</v>
      </c>
      <c r="F68" s="61">
        <f t="shared" ref="F68:F94" si="36">(C68-B68)/B68</f>
        <v>2.780774075675143E-2</v>
      </c>
      <c r="H68" s="19">
        <v>10932.97</v>
      </c>
      <c r="I68" s="147">
        <v>11093.036999999998</v>
      </c>
      <c r="J68" s="245">
        <f>H68/$H$96</f>
        <v>0.39430066097566119</v>
      </c>
      <c r="K68" s="246">
        <f>I68/$I$96</f>
        <v>0.31204089592709922</v>
      </c>
      <c r="L68" s="61">
        <f t="shared" ref="L68:L96" si="37">(I68-H68)/H68</f>
        <v>1.4640760927725871E-2</v>
      </c>
      <c r="N68" s="41">
        <f t="shared" ref="N68:O96" si="38">(H68/B68)*10</f>
        <v>2.9893628918234834</v>
      </c>
      <c r="O68" s="149">
        <f t="shared" si="38"/>
        <v>2.9510669349655432</v>
      </c>
      <c r="P68" s="61">
        <f t="shared" si="7"/>
        <v>-1.2810742035598096E-2</v>
      </c>
    </row>
    <row r="69" spans="1:16" ht="20.100000000000001" customHeight="1" x14ac:dyDescent="0.25">
      <c r="A69" s="38" t="s">
        <v>176</v>
      </c>
      <c r="B69" s="19">
        <v>10579.55</v>
      </c>
      <c r="C69" s="140">
        <v>36957.78</v>
      </c>
      <c r="D69" s="247">
        <f t="shared" ref="D69:D95" si="39">B69/$B$96</f>
        <v>0.10744942603518928</v>
      </c>
      <c r="E69" s="215">
        <f t="shared" ref="E69:E95" si="40">C69/$C$96</f>
        <v>0.27653586891651888</v>
      </c>
      <c r="F69" s="52">
        <f t="shared" si="36"/>
        <v>2.4933224948131065</v>
      </c>
      <c r="H69" s="19">
        <v>2087.0129999999999</v>
      </c>
      <c r="I69" s="140">
        <v>7214.8179999999993</v>
      </c>
      <c r="J69" s="214">
        <f t="shared" ref="J69:J96" si="41">H69/$H$96</f>
        <v>7.5268715213230947E-2</v>
      </c>
      <c r="K69" s="215">
        <f t="shared" ref="K69:K96" si="42">I69/$I$96</f>
        <v>0.20294877522458118</v>
      </c>
      <c r="L69" s="52">
        <f t="shared" si="37"/>
        <v>2.457006736421862</v>
      </c>
      <c r="N69" s="40">
        <f t="shared" si="38"/>
        <v>1.9726859838083852</v>
      </c>
      <c r="O69" s="143">
        <f t="shared" si="38"/>
        <v>1.9521784046552579</v>
      </c>
      <c r="P69" s="52">
        <f t="shared" si="7"/>
        <v>-1.0395764618115352E-2</v>
      </c>
    </row>
    <row r="70" spans="1:16" ht="20.100000000000001" customHeight="1" x14ac:dyDescent="0.25">
      <c r="A70" s="38" t="s">
        <v>164</v>
      </c>
      <c r="B70" s="19">
        <v>12938.789999999999</v>
      </c>
      <c r="C70" s="140">
        <v>17331.739999999998</v>
      </c>
      <c r="D70" s="247">
        <f t="shared" si="39"/>
        <v>0.13141065159575283</v>
      </c>
      <c r="E70" s="215">
        <f t="shared" si="40"/>
        <v>0.129684406929615</v>
      </c>
      <c r="F70" s="52">
        <f t="shared" si="36"/>
        <v>0.33951783744847852</v>
      </c>
      <c r="H70" s="19">
        <v>3157.3620000000001</v>
      </c>
      <c r="I70" s="140">
        <v>4333.2529999999997</v>
      </c>
      <c r="J70" s="214">
        <f t="shared" si="41"/>
        <v>0.11387115518833726</v>
      </c>
      <c r="K70" s="215">
        <f t="shared" si="42"/>
        <v>0.12189197136895789</v>
      </c>
      <c r="L70" s="52">
        <f t="shared" si="37"/>
        <v>0.37242831198956583</v>
      </c>
      <c r="N70" s="40">
        <f t="shared" si="38"/>
        <v>2.4402297278184437</v>
      </c>
      <c r="O70" s="143">
        <f t="shared" si="38"/>
        <v>2.5001834784043613</v>
      </c>
      <c r="P70" s="52">
        <f t="shared" si="7"/>
        <v>2.4568896076647667E-2</v>
      </c>
    </row>
    <row r="71" spans="1:16" ht="20.100000000000001" customHeight="1" x14ac:dyDescent="0.25">
      <c r="A71" s="38" t="s">
        <v>163</v>
      </c>
      <c r="B71" s="19">
        <v>10266.08</v>
      </c>
      <c r="C71" s="140">
        <v>11841.26</v>
      </c>
      <c r="D71" s="247">
        <f t="shared" si="39"/>
        <v>0.10426572052982747</v>
      </c>
      <c r="E71" s="215">
        <f t="shared" si="40"/>
        <v>8.8601997283560274E-2</v>
      </c>
      <c r="F71" s="52">
        <f t="shared" si="36"/>
        <v>0.15343539111325846</v>
      </c>
      <c r="H71" s="19">
        <v>3003.5740000000001</v>
      </c>
      <c r="I71" s="140">
        <v>3406.5979999999995</v>
      </c>
      <c r="J71" s="214">
        <f t="shared" si="41"/>
        <v>0.10832474739154234</v>
      </c>
      <c r="K71" s="215">
        <f t="shared" si="42"/>
        <v>9.5825687048863573E-2</v>
      </c>
      <c r="L71" s="52">
        <f t="shared" si="37"/>
        <v>0.13418147846532144</v>
      </c>
      <c r="N71" s="40">
        <f t="shared" si="38"/>
        <v>2.9257262752676776</v>
      </c>
      <c r="O71" s="143">
        <f t="shared" si="38"/>
        <v>2.8768881014351511</v>
      </c>
      <c r="P71" s="52">
        <f t="shared" si="7"/>
        <v>-1.6692666790251345E-2</v>
      </c>
    </row>
    <row r="72" spans="1:16" ht="20.100000000000001" customHeight="1" x14ac:dyDescent="0.25">
      <c r="A72" s="38" t="s">
        <v>166</v>
      </c>
      <c r="B72" s="19">
        <v>7660.670000000001</v>
      </c>
      <c r="C72" s="140">
        <v>7565.5999999999995</v>
      </c>
      <c r="D72" s="247">
        <f t="shared" si="39"/>
        <v>7.7804310631831575E-2</v>
      </c>
      <c r="E72" s="215">
        <f t="shared" si="40"/>
        <v>5.6609454622945837E-2</v>
      </c>
      <c r="F72" s="52">
        <f t="shared" si="36"/>
        <v>-1.2410141671681656E-2</v>
      </c>
      <c r="H72" s="19">
        <v>2727.1730000000002</v>
      </c>
      <c r="I72" s="140">
        <v>2837.0799999999995</v>
      </c>
      <c r="J72" s="214">
        <f t="shared" si="41"/>
        <v>9.8356267006584397E-2</v>
      </c>
      <c r="K72" s="215">
        <f t="shared" si="42"/>
        <v>7.9805465808583761E-2</v>
      </c>
      <c r="L72" s="52">
        <f t="shared" si="37"/>
        <v>4.0300706995852198E-2</v>
      </c>
      <c r="N72" s="40">
        <f t="shared" si="38"/>
        <v>3.5599666869869084</v>
      </c>
      <c r="O72" s="143">
        <f t="shared" si="38"/>
        <v>3.7499735645553556</v>
      </c>
      <c r="P72" s="52">
        <f t="shared" ref="P72:P78" si="43">(O72-N72)/N72</f>
        <v>5.33732178626833E-2</v>
      </c>
    </row>
    <row r="73" spans="1:16" ht="20.100000000000001" customHeight="1" x14ac:dyDescent="0.25">
      <c r="A73" s="38" t="s">
        <v>170</v>
      </c>
      <c r="B73" s="19">
        <v>4021.5200000000004</v>
      </c>
      <c r="C73" s="140">
        <v>3900.8899999999994</v>
      </c>
      <c r="D73" s="247">
        <f t="shared" si="39"/>
        <v>4.0843893718450645E-2</v>
      </c>
      <c r="E73" s="215">
        <f t="shared" si="40"/>
        <v>2.9188333436092732E-2</v>
      </c>
      <c r="F73" s="52">
        <f t="shared" si="36"/>
        <v>-2.999612086972115E-2</v>
      </c>
      <c r="H73" s="19">
        <v>1252.692</v>
      </c>
      <c r="I73" s="140">
        <v>1225.383</v>
      </c>
      <c r="J73" s="214">
        <f t="shared" si="41"/>
        <v>4.5178691938139677E-2</v>
      </c>
      <c r="K73" s="215">
        <f t="shared" si="42"/>
        <v>3.4469335058905572E-2</v>
      </c>
      <c r="L73" s="52">
        <f t="shared" si="37"/>
        <v>-2.1800250979490544E-2</v>
      </c>
      <c r="N73" s="40">
        <f t="shared" si="38"/>
        <v>3.1149714535797406</v>
      </c>
      <c r="O73" s="143">
        <f t="shared" si="38"/>
        <v>3.1412908336302747</v>
      </c>
      <c r="P73" s="52">
        <f t="shared" si="43"/>
        <v>8.4493166126090088E-3</v>
      </c>
    </row>
    <row r="74" spans="1:16" ht="20.100000000000001" customHeight="1" x14ac:dyDescent="0.25">
      <c r="A74" s="38" t="s">
        <v>175</v>
      </c>
      <c r="B74" s="19">
        <v>1031.93</v>
      </c>
      <c r="C74" s="140">
        <v>1845.26</v>
      </c>
      <c r="D74" s="247">
        <f t="shared" si="39"/>
        <v>1.0480624053810691E-2</v>
      </c>
      <c r="E74" s="215">
        <f t="shared" si="40"/>
        <v>1.3807122004538574E-2</v>
      </c>
      <c r="F74" s="52">
        <f t="shared" si="36"/>
        <v>0.78816392584768336</v>
      </c>
      <c r="H74" s="19">
        <v>417.14099999999996</v>
      </c>
      <c r="I74" s="140">
        <v>904.10900000000004</v>
      </c>
      <c r="J74" s="214">
        <f t="shared" si="41"/>
        <v>1.5044308364520188E-2</v>
      </c>
      <c r="K74" s="215">
        <f t="shared" si="42"/>
        <v>2.5432078012157879E-2</v>
      </c>
      <c r="L74" s="52">
        <f t="shared" si="37"/>
        <v>1.1673942383990068</v>
      </c>
      <c r="N74" s="40">
        <f t="shared" si="38"/>
        <v>4.0423381430911007</v>
      </c>
      <c r="O74" s="143">
        <f t="shared" si="38"/>
        <v>4.8996293205293568</v>
      </c>
      <c r="P74" s="52">
        <f t="shared" si="43"/>
        <v>0.21207804668777697</v>
      </c>
    </row>
    <row r="75" spans="1:16" ht="20.100000000000001" customHeight="1" x14ac:dyDescent="0.25">
      <c r="A75" s="38" t="s">
        <v>180</v>
      </c>
      <c r="B75" s="19">
        <v>3064.96</v>
      </c>
      <c r="C75" s="140">
        <v>2967.91</v>
      </c>
      <c r="D75" s="247">
        <f t="shared" si="39"/>
        <v>3.1128752434726788E-2</v>
      </c>
      <c r="E75" s="215">
        <f t="shared" si="40"/>
        <v>2.2207328760440306E-2</v>
      </c>
      <c r="F75" s="52">
        <f t="shared" si="36"/>
        <v>-3.1664361035706884E-2</v>
      </c>
      <c r="H75" s="19">
        <v>886.51499999999999</v>
      </c>
      <c r="I75" s="140">
        <v>804.88000000000011</v>
      </c>
      <c r="J75" s="214">
        <f t="shared" si="41"/>
        <v>3.1972414674588723E-2</v>
      </c>
      <c r="K75" s="215">
        <f t="shared" si="42"/>
        <v>2.2640822014188152E-2</v>
      </c>
      <c r="L75" s="52">
        <f t="shared" si="37"/>
        <v>-9.2085300305127238E-2</v>
      </c>
      <c r="N75" s="40">
        <f t="shared" ref="N75" si="44">(H75/B75)*10</f>
        <v>2.8924194769262894</v>
      </c>
      <c r="O75" s="143">
        <f t="shared" ref="O75" si="45">(I75/C75)*10</f>
        <v>2.711942073715174</v>
      </c>
      <c r="P75" s="52">
        <f t="shared" ref="P75" si="46">(O75-N75)/N75</f>
        <v>-6.2396690608273991E-2</v>
      </c>
    </row>
    <row r="76" spans="1:16" ht="20.100000000000001" customHeight="1" x14ac:dyDescent="0.25">
      <c r="A76" s="38" t="s">
        <v>196</v>
      </c>
      <c r="B76" s="19">
        <v>2321.39</v>
      </c>
      <c r="C76" s="140">
        <v>4084.47</v>
      </c>
      <c r="D76" s="247">
        <f t="shared" si="39"/>
        <v>2.3576808380680471E-2</v>
      </c>
      <c r="E76" s="215">
        <f t="shared" si="40"/>
        <v>3.0561967209974568E-2</v>
      </c>
      <c r="F76" s="52">
        <f t="shared" si="36"/>
        <v>0.75949323465682195</v>
      </c>
      <c r="H76" s="19">
        <v>474.05200000000008</v>
      </c>
      <c r="I76" s="140">
        <v>799.34799999999996</v>
      </c>
      <c r="J76" s="214">
        <f t="shared" si="41"/>
        <v>1.7096819705609195E-2</v>
      </c>
      <c r="K76" s="215">
        <f t="shared" si="42"/>
        <v>2.2485209963469421E-2</v>
      </c>
      <c r="L76" s="52">
        <f t="shared" si="37"/>
        <v>0.68620320133656187</v>
      </c>
      <c r="N76" s="40">
        <f t="shared" si="38"/>
        <v>2.0421040841909379</v>
      </c>
      <c r="O76" s="143">
        <f t="shared" si="38"/>
        <v>1.9570421621409877</v>
      </c>
      <c r="P76" s="52">
        <f t="shared" si="43"/>
        <v>-4.1654058041635494E-2</v>
      </c>
    </row>
    <row r="77" spans="1:16" ht="20.100000000000001" customHeight="1" x14ac:dyDescent="0.25">
      <c r="A77" s="38" t="s">
        <v>203</v>
      </c>
      <c r="B77" s="19">
        <v>2270.2299999999996</v>
      </c>
      <c r="C77" s="140">
        <v>1885.6</v>
      </c>
      <c r="D77" s="247">
        <f t="shared" si="39"/>
        <v>2.3057210417065731E-2</v>
      </c>
      <c r="E77" s="215">
        <f t="shared" si="40"/>
        <v>1.410896526871982E-2</v>
      </c>
      <c r="F77" s="52">
        <f t="shared" si="36"/>
        <v>-0.16942336239059466</v>
      </c>
      <c r="H77" s="19">
        <v>485.17600000000004</v>
      </c>
      <c r="I77" s="140">
        <v>467.42699999999996</v>
      </c>
      <c r="J77" s="214">
        <f t="shared" si="41"/>
        <v>1.7498009917664405E-2</v>
      </c>
      <c r="K77" s="215">
        <f t="shared" si="42"/>
        <v>1.3148458790907865E-2</v>
      </c>
      <c r="L77" s="52">
        <f t="shared" si="37"/>
        <v>-3.658260095305637E-2</v>
      </c>
      <c r="N77" s="40">
        <f t="shared" si="38"/>
        <v>2.1371226703902253</v>
      </c>
      <c r="O77" s="143">
        <f t="shared" si="38"/>
        <v>2.4789297836232498</v>
      </c>
      <c r="P77" s="52">
        <f t="shared" si="43"/>
        <v>0.15993799418664753</v>
      </c>
    </row>
    <row r="78" spans="1:16" ht="20.100000000000001" customHeight="1" x14ac:dyDescent="0.25">
      <c r="A78" s="38" t="s">
        <v>177</v>
      </c>
      <c r="B78" s="19">
        <v>229.29000000000002</v>
      </c>
      <c r="C78" s="140">
        <v>193.03</v>
      </c>
      <c r="D78" s="247">
        <f t="shared" si="39"/>
        <v>2.3287454471701118E-3</v>
      </c>
      <c r="E78" s="215">
        <f t="shared" si="40"/>
        <v>1.4443432147968748E-3</v>
      </c>
      <c r="F78" s="52">
        <f t="shared" si="36"/>
        <v>-0.15814034628636231</v>
      </c>
      <c r="H78" s="19">
        <v>263.60400000000004</v>
      </c>
      <c r="I78" s="140">
        <v>257.88400000000001</v>
      </c>
      <c r="J78" s="214">
        <f t="shared" si="41"/>
        <v>9.5069529538476926E-3</v>
      </c>
      <c r="K78" s="215">
        <f t="shared" si="42"/>
        <v>7.2541319753340831E-3</v>
      </c>
      <c r="L78" s="52">
        <f t="shared" si="37"/>
        <v>-2.169921548990162E-2</v>
      </c>
      <c r="N78" s="40">
        <f t="shared" si="38"/>
        <v>11.496532775088317</v>
      </c>
      <c r="O78" s="143">
        <f t="shared" si="38"/>
        <v>13.359788633891105</v>
      </c>
      <c r="P78" s="52">
        <f t="shared" si="43"/>
        <v>0.16207111267844612</v>
      </c>
    </row>
    <row r="79" spans="1:16" ht="20.100000000000001" customHeight="1" x14ac:dyDescent="0.25">
      <c r="A79" s="38" t="s">
        <v>202</v>
      </c>
      <c r="B79" s="19">
        <v>361.77</v>
      </c>
      <c r="C79" s="140">
        <v>565.2700000000001</v>
      </c>
      <c r="D79" s="247">
        <f t="shared" si="39"/>
        <v>3.6742563584226577E-3</v>
      </c>
      <c r="E79" s="215">
        <f t="shared" si="40"/>
        <v>4.2296217636027013E-3</v>
      </c>
      <c r="F79" s="52">
        <f t="shared" si="36"/>
        <v>0.5625120933189599</v>
      </c>
      <c r="H79" s="19">
        <v>137.364</v>
      </c>
      <c r="I79" s="140">
        <v>192.63500000000005</v>
      </c>
      <c r="J79" s="214">
        <f t="shared" si="41"/>
        <v>4.954071582951451E-3</v>
      </c>
      <c r="K79" s="215">
        <f t="shared" si="42"/>
        <v>5.4187142787783709E-3</v>
      </c>
      <c r="L79" s="52">
        <f t="shared" si="37"/>
        <v>0.40236888850062635</v>
      </c>
      <c r="N79" s="40">
        <f t="shared" ref="N79:N89" si="47">(H79/B79)*10</f>
        <v>3.7969980927108389</v>
      </c>
      <c r="O79" s="143">
        <f t="shared" ref="O79:O89" si="48">(I79/C79)*10</f>
        <v>3.407840500999523</v>
      </c>
      <c r="P79" s="52">
        <f t="shared" ref="P79:P89" si="49">(O79-N79)/N79</f>
        <v>-0.1024908578327675</v>
      </c>
    </row>
    <row r="80" spans="1:16" ht="20.100000000000001" customHeight="1" x14ac:dyDescent="0.25">
      <c r="A80" s="38" t="s">
        <v>209</v>
      </c>
      <c r="B80" s="19">
        <v>824.43000000000006</v>
      </c>
      <c r="C80" s="140">
        <v>551.06000000000006</v>
      </c>
      <c r="D80" s="247">
        <f t="shared" si="39"/>
        <v>8.3731850887978337E-3</v>
      </c>
      <c r="E80" s="215">
        <f t="shared" si="40"/>
        <v>4.1232957154119353E-3</v>
      </c>
      <c r="F80" s="52">
        <f t="shared" si="36"/>
        <v>-0.33158667200368735</v>
      </c>
      <c r="H80" s="19">
        <v>262.584</v>
      </c>
      <c r="I80" s="140">
        <v>176.08900000000003</v>
      </c>
      <c r="J80" s="214">
        <f t="shared" si="41"/>
        <v>9.4701663648242909E-3</v>
      </c>
      <c r="K80" s="215">
        <f t="shared" si="42"/>
        <v>4.9532845985195027E-3</v>
      </c>
      <c r="L80" s="52">
        <f t="shared" si="37"/>
        <v>-0.32939935411144616</v>
      </c>
      <c r="N80" s="40">
        <f t="shared" si="47"/>
        <v>3.1850369346093661</v>
      </c>
      <c r="O80" s="143">
        <f t="shared" si="48"/>
        <v>3.1954596595652021</v>
      </c>
      <c r="P80" s="52">
        <f t="shared" si="49"/>
        <v>3.272403168258478E-3</v>
      </c>
    </row>
    <row r="81" spans="1:16" ht="20.100000000000001" customHeight="1" x14ac:dyDescent="0.25">
      <c r="A81" s="38" t="s">
        <v>206</v>
      </c>
      <c r="B81" s="19">
        <v>415.49</v>
      </c>
      <c r="C81" s="140">
        <v>800.97</v>
      </c>
      <c r="D81" s="247">
        <f t="shared" si="39"/>
        <v>4.2198545328828545E-3</v>
      </c>
      <c r="E81" s="215">
        <f t="shared" si="40"/>
        <v>5.9932424221926786E-3</v>
      </c>
      <c r="F81" s="52">
        <f t="shared" si="36"/>
        <v>0.92777202820765847</v>
      </c>
      <c r="H81" s="19">
        <v>84.609000000000009</v>
      </c>
      <c r="I81" s="140">
        <v>164.75</v>
      </c>
      <c r="J81" s="214">
        <f t="shared" si="41"/>
        <v>3.0514475594911284E-3</v>
      </c>
      <c r="K81" s="215">
        <f t="shared" si="42"/>
        <v>4.6343249016468262E-3</v>
      </c>
      <c r="L81" s="52">
        <f t="shared" si="37"/>
        <v>0.94719237906132892</v>
      </c>
      <c r="N81" s="40">
        <f t="shared" si="47"/>
        <v>2.0363666995595562</v>
      </c>
      <c r="O81" s="143">
        <f t="shared" si="48"/>
        <v>2.0568810317490045</v>
      </c>
      <c r="P81" s="52">
        <f t="shared" si="49"/>
        <v>1.0073987260686073E-2</v>
      </c>
    </row>
    <row r="82" spans="1:16" ht="20.100000000000001" customHeight="1" x14ac:dyDescent="0.25">
      <c r="A82" s="38" t="s">
        <v>207</v>
      </c>
      <c r="B82" s="19">
        <v>334.49</v>
      </c>
      <c r="C82" s="140">
        <v>596.4</v>
      </c>
      <c r="D82" s="247">
        <f t="shared" si="39"/>
        <v>3.3971916116007266E-3</v>
      </c>
      <c r="E82" s="215">
        <f t="shared" si="40"/>
        <v>4.4625513821937319E-3</v>
      </c>
      <c r="F82" s="52">
        <f t="shared" si="36"/>
        <v>0.78301294508057029</v>
      </c>
      <c r="H82" s="19">
        <v>89.118000000000009</v>
      </c>
      <c r="I82" s="140">
        <v>154.21100000000001</v>
      </c>
      <c r="J82" s="214">
        <f t="shared" si="41"/>
        <v>3.2140659221445754E-3</v>
      </c>
      <c r="K82" s="215">
        <f t="shared" si="42"/>
        <v>4.3378687551311607E-3</v>
      </c>
      <c r="L82" s="52">
        <f t="shared" si="37"/>
        <v>0.73041360892300089</v>
      </c>
      <c r="N82" s="40">
        <f t="shared" si="47"/>
        <v>2.6642948967084217</v>
      </c>
      <c r="O82" s="143">
        <f t="shared" si="48"/>
        <v>2.5856975184439976</v>
      </c>
      <c r="P82" s="52">
        <f t="shared" si="49"/>
        <v>-2.9500254780927753E-2</v>
      </c>
    </row>
    <row r="83" spans="1:16" ht="20.100000000000001" customHeight="1" x14ac:dyDescent="0.25">
      <c r="A83" s="38" t="s">
        <v>200</v>
      </c>
      <c r="B83" s="19">
        <v>190.04</v>
      </c>
      <c r="C83" s="140">
        <v>515.03</v>
      </c>
      <c r="D83" s="247">
        <f t="shared" si="39"/>
        <v>1.9301094019809324E-3</v>
      </c>
      <c r="E83" s="215">
        <f t="shared" si="40"/>
        <v>3.8537019422723636E-3</v>
      </c>
      <c r="F83" s="52">
        <f t="shared" si="36"/>
        <v>1.7101136602820459</v>
      </c>
      <c r="H83" s="19">
        <v>45.052999999999997</v>
      </c>
      <c r="I83" s="140">
        <v>130.81900000000002</v>
      </c>
      <c r="J83" s="214">
        <f t="shared" si="41"/>
        <v>1.6248492110502875E-3</v>
      </c>
      <c r="K83" s="215">
        <f t="shared" si="42"/>
        <v>3.6798649426921775E-3</v>
      </c>
      <c r="L83" s="52">
        <f t="shared" si="37"/>
        <v>1.9036690120524722</v>
      </c>
      <c r="N83" s="40">
        <f t="shared" si="47"/>
        <v>2.3707114291728058</v>
      </c>
      <c r="O83" s="143">
        <f t="shared" si="48"/>
        <v>2.5400267945556578</v>
      </c>
      <c r="P83" s="52">
        <f t="shared" si="49"/>
        <v>7.1419643613870792E-2</v>
      </c>
    </row>
    <row r="84" spans="1:16" ht="20.100000000000001" customHeight="1" x14ac:dyDescent="0.25">
      <c r="A84" s="38" t="s">
        <v>183</v>
      </c>
      <c r="B84" s="19">
        <v>512.49</v>
      </c>
      <c r="C84" s="140">
        <v>422.69</v>
      </c>
      <c r="D84" s="247">
        <f t="shared" si="39"/>
        <v>5.2050187719491058E-3</v>
      </c>
      <c r="E84" s="215">
        <f t="shared" si="40"/>
        <v>3.1627696910453864E-3</v>
      </c>
      <c r="F84" s="52">
        <f t="shared" si="36"/>
        <v>-0.17522293117914498</v>
      </c>
      <c r="H84" s="19">
        <v>122.98399999999998</v>
      </c>
      <c r="I84" s="140">
        <v>115.84200000000001</v>
      </c>
      <c r="J84" s="214">
        <f t="shared" si="41"/>
        <v>4.4354528082882058E-3</v>
      </c>
      <c r="K84" s="215">
        <f t="shared" si="42"/>
        <v>3.2585703505709968E-3</v>
      </c>
      <c r="L84" s="52">
        <f t="shared" si="37"/>
        <v>-5.8072594809080599E-2</v>
      </c>
      <c r="N84" s="40">
        <f t="shared" si="47"/>
        <v>2.3997346289683694</v>
      </c>
      <c r="O84" s="143">
        <f t="shared" si="48"/>
        <v>2.7405900305188204</v>
      </c>
      <c r="P84" s="52">
        <f t="shared" si="49"/>
        <v>0.14203878938771766</v>
      </c>
    </row>
    <row r="85" spans="1:16" ht="20.100000000000001" customHeight="1" x14ac:dyDescent="0.25">
      <c r="A85" s="38" t="s">
        <v>197</v>
      </c>
      <c r="B85" s="19">
        <v>427.72</v>
      </c>
      <c r="C85" s="140">
        <v>358.96000000000004</v>
      </c>
      <c r="D85" s="247">
        <f t="shared" si="39"/>
        <v>4.3440664776640946E-3</v>
      </c>
      <c r="E85" s="215">
        <f t="shared" si="40"/>
        <v>2.685911207498763E-3</v>
      </c>
      <c r="F85" s="52">
        <f t="shared" si="36"/>
        <v>-0.16075937529224724</v>
      </c>
      <c r="H85" s="19">
        <v>135.63999999999999</v>
      </c>
      <c r="I85" s="140">
        <v>115.539</v>
      </c>
      <c r="J85" s="214">
        <f t="shared" si="41"/>
        <v>4.8918950344452308E-3</v>
      </c>
      <c r="K85" s="215">
        <f t="shared" si="42"/>
        <v>3.2500471308732786E-3</v>
      </c>
      <c r="L85" s="52">
        <f t="shared" si="37"/>
        <v>-0.14819374815688577</v>
      </c>
      <c r="N85" s="40">
        <f t="shared" si="47"/>
        <v>3.1712335172542776</v>
      </c>
      <c r="O85" s="143">
        <f t="shared" si="48"/>
        <v>3.2187151771785154</v>
      </c>
      <c r="P85" s="52">
        <f t="shared" si="49"/>
        <v>1.4972615439984517E-2</v>
      </c>
    </row>
    <row r="86" spans="1:16" ht="20.100000000000001" customHeight="1" x14ac:dyDescent="0.25">
      <c r="A86" s="38" t="s">
        <v>186</v>
      </c>
      <c r="B86" s="19">
        <v>162.4</v>
      </c>
      <c r="C86" s="140">
        <v>198.95</v>
      </c>
      <c r="D86" s="247">
        <f t="shared" si="39"/>
        <v>1.6493883755088583E-3</v>
      </c>
      <c r="E86" s="215">
        <f t="shared" si="40"/>
        <v>1.4886394994759271E-3</v>
      </c>
      <c r="F86" s="52">
        <f t="shared" si="36"/>
        <v>0.22506157635467969</v>
      </c>
      <c r="H86" s="19">
        <v>66.272000000000006</v>
      </c>
      <c r="I86" s="140">
        <v>109.517</v>
      </c>
      <c r="J86" s="214">
        <f t="shared" si="41"/>
        <v>2.3901184585871011E-3</v>
      </c>
      <c r="K86" s="215">
        <f t="shared" si="42"/>
        <v>3.0806516555608827E-3</v>
      </c>
      <c r="L86" s="52">
        <f t="shared" si="37"/>
        <v>0.65253802510864301</v>
      </c>
      <c r="N86" s="40">
        <f t="shared" si="47"/>
        <v>4.080788177339902</v>
      </c>
      <c r="O86" s="143">
        <f t="shared" si="48"/>
        <v>5.5047499371701436</v>
      </c>
      <c r="P86" s="52">
        <f t="shared" si="49"/>
        <v>0.34894282622590417</v>
      </c>
    </row>
    <row r="87" spans="1:16" ht="20.100000000000001" customHeight="1" x14ac:dyDescent="0.25">
      <c r="A87" s="38" t="s">
        <v>199</v>
      </c>
      <c r="B87" s="19">
        <v>206.89</v>
      </c>
      <c r="C87" s="140">
        <v>334.7</v>
      </c>
      <c r="D87" s="247">
        <f t="shared" si="39"/>
        <v>2.1012436022723379E-3</v>
      </c>
      <c r="E87" s="215">
        <f t="shared" si="40"/>
        <v>2.5043862300808887E-3</v>
      </c>
      <c r="F87" s="52">
        <f t="shared" si="36"/>
        <v>0.61776789598337289</v>
      </c>
      <c r="H87" s="19">
        <v>61.644999999999996</v>
      </c>
      <c r="I87" s="140">
        <v>106.74799999999999</v>
      </c>
      <c r="J87" s="214">
        <f t="shared" si="41"/>
        <v>2.2232443924976135E-3</v>
      </c>
      <c r="K87" s="215">
        <f t="shared" si="42"/>
        <v>3.0027612418876805E-3</v>
      </c>
      <c r="L87" s="52">
        <f t="shared" si="37"/>
        <v>0.7316570686998134</v>
      </c>
      <c r="N87" s="40">
        <f t="shared" si="47"/>
        <v>2.9796026874184349</v>
      </c>
      <c r="O87" s="143">
        <f t="shared" si="48"/>
        <v>3.1893636092022701</v>
      </c>
      <c r="P87" s="52">
        <f t="shared" si="49"/>
        <v>7.0398957105779328E-2</v>
      </c>
    </row>
    <row r="88" spans="1:16" ht="20.100000000000001" customHeight="1" x14ac:dyDescent="0.25">
      <c r="A88" s="38" t="s">
        <v>227</v>
      </c>
      <c r="B88" s="19">
        <v>274.77999999999997</v>
      </c>
      <c r="C88" s="140">
        <v>281.96000000000004</v>
      </c>
      <c r="D88" s="247">
        <f t="shared" si="39"/>
        <v>2.7907570062950986E-3</v>
      </c>
      <c r="E88" s="215">
        <f t="shared" si="40"/>
        <v>2.1097602074502762E-3</v>
      </c>
      <c r="F88" s="52">
        <f t="shared" si="36"/>
        <v>2.6129994905015157E-2</v>
      </c>
      <c r="H88" s="19">
        <v>72.655999999999992</v>
      </c>
      <c r="I88" s="140">
        <v>79.652000000000001</v>
      </c>
      <c r="J88" s="214">
        <f t="shared" si="41"/>
        <v>2.6203592275335645E-3</v>
      </c>
      <c r="K88" s="215">
        <f t="shared" si="42"/>
        <v>2.240565991295739E-3</v>
      </c>
      <c r="L88" s="52">
        <f t="shared" si="37"/>
        <v>9.6289363576304923E-2</v>
      </c>
      <c r="N88" s="40">
        <f t="shared" si="47"/>
        <v>2.6441516849843509</v>
      </c>
      <c r="O88" s="143">
        <f t="shared" si="48"/>
        <v>2.8249397077599658</v>
      </c>
      <c r="P88" s="52">
        <f t="shared" si="49"/>
        <v>6.8372788067445858E-2</v>
      </c>
    </row>
    <row r="89" spans="1:16" ht="20.100000000000001" customHeight="1" x14ac:dyDescent="0.25">
      <c r="A89" s="38" t="s">
        <v>168</v>
      </c>
      <c r="B89" s="19">
        <v>514.58000000000004</v>
      </c>
      <c r="C89" s="140">
        <v>223.15000000000003</v>
      </c>
      <c r="D89" s="247">
        <f t="shared" si="39"/>
        <v>5.2262455065846571E-3</v>
      </c>
      <c r="E89" s="215">
        <f t="shared" si="40"/>
        <v>1.6697155280625945E-3</v>
      </c>
      <c r="F89" s="52">
        <f t="shared" si="36"/>
        <v>-0.56634536903882771</v>
      </c>
      <c r="H89" s="19">
        <v>139.81099999999998</v>
      </c>
      <c r="I89" s="140">
        <v>72.924000000000007</v>
      </c>
      <c r="J89" s="214">
        <f t="shared" si="41"/>
        <v>5.0423233313242567E-3</v>
      </c>
      <c r="K89" s="215">
        <f t="shared" si="42"/>
        <v>2.0513111327932817E-3</v>
      </c>
      <c r="L89" s="52">
        <f t="shared" si="37"/>
        <v>-0.47841013940247895</v>
      </c>
      <c r="N89" s="40">
        <f t="shared" si="47"/>
        <v>2.7169924987368335</v>
      </c>
      <c r="O89" s="143">
        <f t="shared" si="48"/>
        <v>3.2679363656733136</v>
      </c>
      <c r="P89" s="52">
        <f t="shared" si="49"/>
        <v>0.2027771026944761</v>
      </c>
    </row>
    <row r="90" spans="1:16" ht="20.100000000000001" customHeight="1" x14ac:dyDescent="0.25">
      <c r="A90" s="38" t="s">
        <v>234</v>
      </c>
      <c r="B90" s="19">
        <v>18.989999999999998</v>
      </c>
      <c r="C90" s="140">
        <v>151.84</v>
      </c>
      <c r="D90" s="247">
        <f t="shared" si="39"/>
        <v>1.9286875154503211E-4</v>
      </c>
      <c r="E90" s="215">
        <f t="shared" si="40"/>
        <v>1.1361398421735351E-3</v>
      </c>
      <c r="F90" s="52">
        <f t="shared" si="36"/>
        <v>6.9957872564507637</v>
      </c>
      <c r="H90" s="19">
        <v>5.5229999999999997</v>
      </c>
      <c r="I90" s="140">
        <v>64.978999999999999</v>
      </c>
      <c r="J90" s="214">
        <f t="shared" si="41"/>
        <v>1.991885599767105E-4</v>
      </c>
      <c r="K90" s="215">
        <f t="shared" si="42"/>
        <v>1.8278227483102222E-3</v>
      </c>
      <c r="L90" s="52">
        <f t="shared" si="37"/>
        <v>10.765163860220895</v>
      </c>
      <c r="N90" s="40">
        <f t="shared" ref="N90:N94" si="50">(H90/B90)*10</f>
        <v>2.9083728278041079</v>
      </c>
      <c r="O90" s="143">
        <f t="shared" ref="O90:O94" si="51">(I90/C90)*10</f>
        <v>4.2794388830347732</v>
      </c>
      <c r="P90" s="52">
        <f t="shared" ref="P90:P94" si="52">(O90-N90)/N90</f>
        <v>0.47142032208637208</v>
      </c>
    </row>
    <row r="91" spans="1:16" ht="20.100000000000001" customHeight="1" x14ac:dyDescent="0.25">
      <c r="A91" s="38" t="s">
        <v>205</v>
      </c>
      <c r="B91" s="19">
        <v>155.22999999999999</v>
      </c>
      <c r="C91" s="140">
        <v>173.31</v>
      </c>
      <c r="D91" s="247">
        <f t="shared" si="39"/>
        <v>1.5765674724768476E-3</v>
      </c>
      <c r="E91" s="215">
        <f t="shared" si="40"/>
        <v>1.2967886989403014E-3</v>
      </c>
      <c r="F91" s="52">
        <f t="shared" si="36"/>
        <v>0.11647233137924379</v>
      </c>
      <c r="H91" s="19">
        <v>49.182000000000002</v>
      </c>
      <c r="I91" s="140">
        <v>63.367000000000004</v>
      </c>
      <c r="J91" s="214">
        <f t="shared" si="41"/>
        <v>1.77376276602835E-3</v>
      </c>
      <c r="K91" s="215">
        <f t="shared" si="42"/>
        <v>1.7824780943408464E-3</v>
      </c>
      <c r="L91" s="52">
        <f t="shared" si="37"/>
        <v>0.28841852710341187</v>
      </c>
      <c r="N91" s="40">
        <f t="shared" si="50"/>
        <v>3.168330863879405</v>
      </c>
      <c r="O91" s="143">
        <f t="shared" si="51"/>
        <v>3.6562806531648495</v>
      </c>
      <c r="P91" s="52">
        <f t="shared" si="52"/>
        <v>0.15400847015326655</v>
      </c>
    </row>
    <row r="92" spans="1:16" ht="20.100000000000001" customHeight="1" x14ac:dyDescent="0.25">
      <c r="A92" s="38" t="s">
        <v>204</v>
      </c>
      <c r="B92" s="19">
        <v>318.64999999999998</v>
      </c>
      <c r="C92" s="140">
        <v>281.43</v>
      </c>
      <c r="D92" s="247">
        <f t="shared" si="39"/>
        <v>3.2363153069944438E-3</v>
      </c>
      <c r="E92" s="215">
        <f t="shared" si="40"/>
        <v>2.1057944927746178E-3</v>
      </c>
      <c r="F92" s="52">
        <f t="shared" si="36"/>
        <v>-0.116805272242272</v>
      </c>
      <c r="H92" s="19">
        <v>61.999000000000002</v>
      </c>
      <c r="I92" s="140">
        <v>60.959000000000003</v>
      </c>
      <c r="J92" s="214">
        <f t="shared" si="41"/>
        <v>2.2360115028057354E-3</v>
      </c>
      <c r="K92" s="215">
        <f t="shared" si="42"/>
        <v>1.7147424077662453E-3</v>
      </c>
      <c r="L92" s="52">
        <f t="shared" si="37"/>
        <v>-1.6774464104259732E-2</v>
      </c>
      <c r="N92" s="40">
        <f t="shared" si="50"/>
        <v>1.9456770751608348</v>
      </c>
      <c r="O92" s="143">
        <f t="shared" si="51"/>
        <v>2.1660448424119676</v>
      </c>
      <c r="P92" s="52">
        <f t="shared" si="52"/>
        <v>0.11326019618796025</v>
      </c>
    </row>
    <row r="93" spans="1:16" ht="20.100000000000001" customHeight="1" x14ac:dyDescent="0.25">
      <c r="A93" s="38" t="s">
        <v>235</v>
      </c>
      <c r="B93" s="19">
        <v>54.06</v>
      </c>
      <c r="C93" s="140">
        <v>261</v>
      </c>
      <c r="D93" s="247">
        <f t="shared" si="39"/>
        <v>5.4905132746310887E-4</v>
      </c>
      <c r="E93" s="215">
        <f t="shared" si="40"/>
        <v>1.9529274157487661E-3</v>
      </c>
      <c r="F93" s="52">
        <f t="shared" si="36"/>
        <v>3.8279689234184238</v>
      </c>
      <c r="H93" s="19">
        <v>10.616</v>
      </c>
      <c r="I93" s="140">
        <v>56.122</v>
      </c>
      <c r="J93" s="214">
        <f t="shared" si="41"/>
        <v>3.8286904811022249E-4</v>
      </c>
      <c r="K93" s="215">
        <f t="shared" si="42"/>
        <v>1.5786803164201712E-3</v>
      </c>
      <c r="L93" s="52">
        <f t="shared" si="37"/>
        <v>4.2865486058779201</v>
      </c>
      <c r="N93" s="40">
        <f t="shared" si="50"/>
        <v>1.9637439881613021</v>
      </c>
      <c r="O93" s="143">
        <f t="shared" si="51"/>
        <v>2.1502681992337163</v>
      </c>
      <c r="P93" s="52">
        <f t="shared" si="52"/>
        <v>9.4983975608277205E-2</v>
      </c>
    </row>
    <row r="94" spans="1:16" ht="20.100000000000001" customHeight="1" x14ac:dyDescent="0.25">
      <c r="A94" s="38" t="s">
        <v>182</v>
      </c>
      <c r="B94" s="19">
        <v>103.34</v>
      </c>
      <c r="C94" s="140">
        <v>216.41</v>
      </c>
      <c r="D94" s="247">
        <f t="shared" si="39"/>
        <v>1.0495553862382107E-3</v>
      </c>
      <c r="E94" s="215">
        <f t="shared" si="40"/>
        <v>1.6192836093570516E-3</v>
      </c>
      <c r="F94" s="52">
        <f t="shared" si="36"/>
        <v>1.0941552157925294</v>
      </c>
      <c r="H94" s="19">
        <v>32.305999999999997</v>
      </c>
      <c r="I94" s="140">
        <v>52.523000000000003</v>
      </c>
      <c r="J94" s="214">
        <f t="shared" si="41"/>
        <v>1.1651250441078417E-3</v>
      </c>
      <c r="K94" s="215">
        <f t="shared" si="42"/>
        <v>1.4774424692515706E-3</v>
      </c>
      <c r="L94" s="52">
        <f t="shared" si="37"/>
        <v>0.62579706556057724</v>
      </c>
      <c r="N94" s="40">
        <f t="shared" si="50"/>
        <v>3.1261854073930713</v>
      </c>
      <c r="O94" s="143">
        <f t="shared" si="51"/>
        <v>2.4270135391155678</v>
      </c>
      <c r="P94" s="52">
        <f t="shared" si="52"/>
        <v>-0.22365016055159168</v>
      </c>
    </row>
    <row r="95" spans="1:16" ht="20.100000000000001" customHeight="1" thickBot="1" x14ac:dyDescent="0.3">
      <c r="A95" s="8" t="s">
        <v>17</v>
      </c>
      <c r="B95" s="19">
        <f>B96-SUM(B68:B94)</f>
        <v>2628.0699999999779</v>
      </c>
      <c r="C95" s="140">
        <f>C96-SUM(C68:C94)</f>
        <v>1548.929999999993</v>
      </c>
      <c r="D95" s="247">
        <f t="shared" si="39"/>
        <v>2.6691552389307444E-2</v>
      </c>
      <c r="E95" s="215">
        <f t="shared" si="40"/>
        <v>1.1589838552014262E-2</v>
      </c>
      <c r="F95" s="52">
        <f>(C95-B95)/B95</f>
        <v>-0.41062072167027286</v>
      </c>
      <c r="H95" s="19">
        <f>H96-SUM(H68:H94)</f>
        <v>662.86199999999371</v>
      </c>
      <c r="I95" s="140">
        <f>I96-SUM(I68:I94)</f>
        <v>489.45300000000134</v>
      </c>
      <c r="J95" s="214">
        <f t="shared" si="41"/>
        <v>2.3906305856107375E-2</v>
      </c>
      <c r="K95" s="215">
        <f t="shared" si="42"/>
        <v>1.3768037791112292E-2</v>
      </c>
      <c r="L95" s="52">
        <f t="shared" si="37"/>
        <v>-0.26160648822831001</v>
      </c>
      <c r="N95" s="40">
        <f t="shared" si="38"/>
        <v>2.5222387531534523</v>
      </c>
      <c r="O95" s="143">
        <f t="shared" si="38"/>
        <v>3.1599426701013185</v>
      </c>
      <c r="P95" s="52">
        <f>(O95-N95)/N95</f>
        <v>0.25283249500094745</v>
      </c>
    </row>
    <row r="96" spans="1:16" ht="26.25" customHeight="1" thickBot="1" x14ac:dyDescent="0.3">
      <c r="A96" s="12" t="s">
        <v>18</v>
      </c>
      <c r="B96" s="17">
        <v>98460.739999999962</v>
      </c>
      <c r="C96" s="145">
        <v>133645.51999999999</v>
      </c>
      <c r="D96" s="243">
        <f>SUM(D68:D95)</f>
        <v>0.99999999999999989</v>
      </c>
      <c r="E96" s="244">
        <f>SUM(E68:E95)</f>
        <v>1.0000000000000004</v>
      </c>
      <c r="F96" s="57">
        <f>(C96-B96)/B96</f>
        <v>0.35734831974653086</v>
      </c>
      <c r="G96" s="1"/>
      <c r="H96" s="17">
        <v>27727.495999999996</v>
      </c>
      <c r="I96" s="145">
        <v>35549.946000000004</v>
      </c>
      <c r="J96" s="255">
        <f t="shared" si="41"/>
        <v>1</v>
      </c>
      <c r="K96" s="244">
        <f t="shared" si="42"/>
        <v>1</v>
      </c>
      <c r="L96" s="57">
        <f t="shared" si="37"/>
        <v>0.28211887579029887</v>
      </c>
      <c r="M96" s="1"/>
      <c r="N96" s="37">
        <f t="shared" si="38"/>
        <v>2.8160966492837658</v>
      </c>
      <c r="O96" s="150">
        <f t="shared" si="38"/>
        <v>2.6600177843597006</v>
      </c>
      <c r="P96" s="57">
        <f>(O96-N96)/N96</f>
        <v>-5.5423831054861573E-2</v>
      </c>
    </row>
    <row r="98" spans="3:9" x14ac:dyDescent="0.25">
      <c r="C98" s="2"/>
      <c r="D98" s="2"/>
      <c r="E98" s="2"/>
      <c r="F98" s="2"/>
      <c r="G98" s="2"/>
      <c r="H98" s="2"/>
      <c r="I98" s="2"/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topLeftCell="A6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138</v>
      </c>
      <c r="B1" s="4"/>
    </row>
    <row r="3" spans="1:19" ht="15.75" thickBot="1" x14ac:dyDescent="0.3"/>
    <row r="4" spans="1:19" x14ac:dyDescent="0.25">
      <c r="A4" s="339" t="s">
        <v>16</v>
      </c>
      <c r="B4" s="315"/>
      <c r="C4" s="315"/>
      <c r="D4" s="315"/>
      <c r="E4" s="358" t="s">
        <v>1</v>
      </c>
      <c r="F4" s="356"/>
      <c r="G4" s="351" t="s">
        <v>13</v>
      </c>
      <c r="H4" s="351"/>
      <c r="I4" s="130" t="s">
        <v>0</v>
      </c>
      <c r="K4" s="352" t="s">
        <v>19</v>
      </c>
      <c r="L4" s="351"/>
      <c r="M4" s="361" t="s">
        <v>13</v>
      </c>
      <c r="N4" s="362"/>
      <c r="O4" s="130" t="s">
        <v>0</v>
      </c>
      <c r="Q4" s="350" t="s">
        <v>22</v>
      </c>
      <c r="R4" s="351"/>
      <c r="S4" s="130" t="s">
        <v>0</v>
      </c>
    </row>
    <row r="5" spans="1:19" x14ac:dyDescent="0.25">
      <c r="A5" s="357"/>
      <c r="B5" s="316"/>
      <c r="C5" s="316"/>
      <c r="D5" s="316"/>
      <c r="E5" s="359" t="s">
        <v>155</v>
      </c>
      <c r="F5" s="349"/>
      <c r="G5" s="353" t="str">
        <f>E5</f>
        <v>jan-jun</v>
      </c>
      <c r="H5" s="353"/>
      <c r="I5" s="131" t="s">
        <v>150</v>
      </c>
      <c r="K5" s="348" t="str">
        <f>E5</f>
        <v>jan-jun</v>
      </c>
      <c r="L5" s="353"/>
      <c r="M5" s="354" t="str">
        <f>E5</f>
        <v>jan-jun</v>
      </c>
      <c r="N5" s="355"/>
      <c r="O5" s="131" t="str">
        <f>I5</f>
        <v>2024/2023</v>
      </c>
      <c r="Q5" s="348" t="str">
        <f>E5</f>
        <v>jan-jun</v>
      </c>
      <c r="R5" s="349"/>
      <c r="S5" s="131" t="str">
        <f>I5</f>
        <v>2024/2023</v>
      </c>
    </row>
    <row r="6" spans="1:19" ht="19.5" customHeight="1" thickBot="1" x14ac:dyDescent="0.3">
      <c r="A6" s="340"/>
      <c r="B6" s="363"/>
      <c r="C6" s="363"/>
      <c r="D6" s="363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149372.61999999991</v>
      </c>
      <c r="F7" s="145">
        <v>156522.78999999995</v>
      </c>
      <c r="G7" s="243">
        <f>E7/E15</f>
        <v>0.40273502352535745</v>
      </c>
      <c r="H7" s="244">
        <f>F7/F15</f>
        <v>0.40647410926573041</v>
      </c>
      <c r="I7" s="164">
        <f t="shared" ref="I7:I18" si="0">(F7-E7)/E7</f>
        <v>4.7868009545524781E-2</v>
      </c>
      <c r="J7" s="1"/>
      <c r="K7" s="17">
        <v>35898.307000000008</v>
      </c>
      <c r="L7" s="145">
        <v>36574.400000000016</v>
      </c>
      <c r="M7" s="243">
        <f>K7/K15</f>
        <v>0.37702176692368805</v>
      </c>
      <c r="N7" s="244">
        <f>L7/L15</f>
        <v>0.37353565493338664</v>
      </c>
      <c r="O7" s="164">
        <f t="shared" ref="O7:O18" si="1">(L7-K7)/K7</f>
        <v>1.8833562262421118E-2</v>
      </c>
      <c r="P7" s="1"/>
      <c r="Q7" s="187">
        <f t="shared" ref="Q7:Q18" si="2">(K7/E7)*10</f>
        <v>2.4032722328898046</v>
      </c>
      <c r="R7" s="188">
        <f t="shared" ref="R7:R18" si="3">(L7/F7)*10</f>
        <v>2.3366820895538618</v>
      </c>
      <c r="S7" s="55">
        <f>(R7-Q7)/Q7</f>
        <v>-2.7708114971174855E-2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110666.0799999999</v>
      </c>
      <c r="F8" s="181">
        <v>113380.91999999995</v>
      </c>
      <c r="G8" s="245">
        <f>E8/E7</f>
        <v>0.74087259097416891</v>
      </c>
      <c r="H8" s="246">
        <f>F8/F7</f>
        <v>0.72437323663857511</v>
      </c>
      <c r="I8" s="206">
        <f t="shared" si="0"/>
        <v>2.453181679517389E-2</v>
      </c>
      <c r="K8" s="180">
        <v>28825.161000000015</v>
      </c>
      <c r="L8" s="181">
        <v>28938.710000000021</v>
      </c>
      <c r="M8" s="250">
        <f>K8/K7</f>
        <v>0.80296714271232927</v>
      </c>
      <c r="N8" s="246">
        <f>L8/L7</f>
        <v>0.79122856424165555</v>
      </c>
      <c r="O8" s="207">
        <f t="shared" si="1"/>
        <v>3.9392321173854425E-3</v>
      </c>
      <c r="Q8" s="189">
        <f t="shared" si="2"/>
        <v>2.6046970309240232</v>
      </c>
      <c r="R8" s="190">
        <f t="shared" si="3"/>
        <v>2.55234390407134</v>
      </c>
      <c r="S8" s="182">
        <f t="shared" ref="S8:S18" si="4">(R8-Q8)/Q8</f>
        <v>-2.0099507248300088E-2</v>
      </c>
    </row>
    <row r="9" spans="1:19" ht="24" customHeight="1" x14ac:dyDescent="0.25">
      <c r="A9" s="8"/>
      <c r="B9" t="s">
        <v>37</v>
      </c>
      <c r="E9" s="19">
        <v>35144.350000000006</v>
      </c>
      <c r="F9" s="140">
        <v>40329.719999999994</v>
      </c>
      <c r="G9" s="247">
        <f>E9/E7</f>
        <v>0.23527973198836594</v>
      </c>
      <c r="H9" s="215">
        <f>F9/F7</f>
        <v>0.25766037009690412</v>
      </c>
      <c r="I9" s="182">
        <f t="shared" si="0"/>
        <v>0.14754491120194249</v>
      </c>
      <c r="K9" s="19">
        <v>6252.1789999999992</v>
      </c>
      <c r="L9" s="140">
        <v>7047.9709999999995</v>
      </c>
      <c r="M9" s="247">
        <f>K9/K7</f>
        <v>0.17416361724245094</v>
      </c>
      <c r="N9" s="215">
        <f>L9/L7</f>
        <v>0.19270229996937741</v>
      </c>
      <c r="O9" s="182">
        <f t="shared" si="1"/>
        <v>0.12728234428348909</v>
      </c>
      <c r="Q9" s="189">
        <f t="shared" si="2"/>
        <v>1.7789997538722435</v>
      </c>
      <c r="R9" s="190">
        <f t="shared" si="3"/>
        <v>1.7475873871675778</v>
      </c>
      <c r="S9" s="182">
        <f t="shared" si="4"/>
        <v>-1.7657319308950044E-2</v>
      </c>
    </row>
    <row r="10" spans="1:19" ht="24" customHeight="1" thickBot="1" x14ac:dyDescent="0.3">
      <c r="A10" s="8"/>
      <c r="B10" t="s">
        <v>36</v>
      </c>
      <c r="E10" s="19">
        <v>3562.19</v>
      </c>
      <c r="F10" s="140">
        <v>2812.1500000000005</v>
      </c>
      <c r="G10" s="247">
        <f>E10/E7</f>
        <v>2.3847677037465115E-2</v>
      </c>
      <c r="H10" s="215">
        <f>F10/F7</f>
        <v>1.7966393264520784E-2</v>
      </c>
      <c r="I10" s="186">
        <f t="shared" si="0"/>
        <v>-0.21055586591394607</v>
      </c>
      <c r="K10" s="19">
        <v>820.96699999999998</v>
      </c>
      <c r="L10" s="140">
        <v>587.71900000000005</v>
      </c>
      <c r="M10" s="247">
        <f>K10/K7</f>
        <v>2.2869240045219955E-2</v>
      </c>
      <c r="N10" s="215">
        <f>L10/L7</f>
        <v>1.606913578896714E-2</v>
      </c>
      <c r="O10" s="209">
        <f t="shared" si="1"/>
        <v>-0.28411373416958285</v>
      </c>
      <c r="Q10" s="189">
        <f t="shared" si="2"/>
        <v>2.3046693185933371</v>
      </c>
      <c r="R10" s="190">
        <f t="shared" si="3"/>
        <v>2.0899276354390768</v>
      </c>
      <c r="S10" s="182">
        <f t="shared" si="4"/>
        <v>-9.3176787412316775E-2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221522.91</v>
      </c>
      <c r="F11" s="145">
        <v>228551.65</v>
      </c>
      <c r="G11" s="243">
        <f>E11/E15</f>
        <v>0.59726497647464238</v>
      </c>
      <c r="H11" s="244">
        <f>F11/F15</f>
        <v>0.59352589073426942</v>
      </c>
      <c r="I11" s="164">
        <f t="shared" si="0"/>
        <v>3.1729178711131914E-2</v>
      </c>
      <c r="J11" s="1"/>
      <c r="K11" s="17">
        <v>59317.168999999973</v>
      </c>
      <c r="L11" s="145">
        <v>61339.679999999993</v>
      </c>
      <c r="M11" s="243">
        <f>K11/K15</f>
        <v>0.62297823307631195</v>
      </c>
      <c r="N11" s="244">
        <f>L11/L15</f>
        <v>0.62646434506661342</v>
      </c>
      <c r="O11" s="164">
        <f t="shared" si="1"/>
        <v>3.4096553057008192E-2</v>
      </c>
      <c r="Q11" s="191">
        <f t="shared" si="2"/>
        <v>2.6776990695905889</v>
      </c>
      <c r="R11" s="192">
        <f t="shared" si="3"/>
        <v>2.6838432363100417</v>
      </c>
      <c r="S11" s="57">
        <f t="shared" si="4"/>
        <v>2.2945695389109799E-3</v>
      </c>
    </row>
    <row r="12" spans="1:19" s="3" customFormat="1" ht="24" customHeight="1" x14ac:dyDescent="0.25">
      <c r="A12" s="46"/>
      <c r="B12" s="3" t="s">
        <v>33</v>
      </c>
      <c r="E12" s="31">
        <v>196627.07</v>
      </c>
      <c r="F12" s="141">
        <v>205043.45</v>
      </c>
      <c r="G12" s="247">
        <f>E12/E11</f>
        <v>0.8876150552554587</v>
      </c>
      <c r="H12" s="215">
        <f>F12/F11</f>
        <v>0.89714272463139089</v>
      </c>
      <c r="I12" s="206">
        <f t="shared" si="0"/>
        <v>4.2803770610018263E-2</v>
      </c>
      <c r="K12" s="31">
        <v>55549.729999999974</v>
      </c>
      <c r="L12" s="141">
        <v>57558.620999999999</v>
      </c>
      <c r="M12" s="247">
        <f>K12/K11</f>
        <v>0.93648653394095727</v>
      </c>
      <c r="N12" s="215">
        <f>L12/L11</f>
        <v>0.93835867744989876</v>
      </c>
      <c r="O12" s="206">
        <f t="shared" si="1"/>
        <v>3.6163830139228866E-2</v>
      </c>
      <c r="Q12" s="189">
        <f t="shared" si="2"/>
        <v>2.8251313514461653</v>
      </c>
      <c r="R12" s="190">
        <f t="shared" si="3"/>
        <v>2.8071426324518045</v>
      </c>
      <c r="S12" s="182">
        <f t="shared" si="4"/>
        <v>-6.3673920807797236E-3</v>
      </c>
    </row>
    <row r="13" spans="1:19" ht="24" customHeight="1" x14ac:dyDescent="0.25">
      <c r="A13" s="8"/>
      <c r="B13" s="3" t="s">
        <v>37</v>
      </c>
      <c r="D13" s="3"/>
      <c r="E13" s="19">
        <v>22007.319999999992</v>
      </c>
      <c r="F13" s="140">
        <v>22942.679999999993</v>
      </c>
      <c r="G13" s="247">
        <f>E13/E11</f>
        <v>9.9345571074341665E-2</v>
      </c>
      <c r="H13" s="215">
        <f>F13/F11</f>
        <v>0.10038291125878983</v>
      </c>
      <c r="I13" s="182">
        <f t="shared" si="0"/>
        <v>4.2502221987956779E-2</v>
      </c>
      <c r="K13" s="19">
        <v>3505.8830000000016</v>
      </c>
      <c r="L13" s="140">
        <v>3723.8440000000001</v>
      </c>
      <c r="M13" s="247">
        <f>K13/K11</f>
        <v>5.9104017590590058E-2</v>
      </c>
      <c r="N13" s="215">
        <f>L13/L11</f>
        <v>6.0708565809277137E-2</v>
      </c>
      <c r="O13" s="182">
        <f t="shared" si="1"/>
        <v>6.2170072418274748E-2</v>
      </c>
      <c r="Q13" s="189">
        <f t="shared" si="2"/>
        <v>1.5930531295950634</v>
      </c>
      <c r="R13" s="190">
        <f t="shared" si="3"/>
        <v>1.6231076753021012</v>
      </c>
      <c r="S13" s="182">
        <f t="shared" si="4"/>
        <v>1.8866003367180442E-2</v>
      </c>
    </row>
    <row r="14" spans="1:19" ht="24" customHeight="1" thickBot="1" x14ac:dyDescent="0.3">
      <c r="A14" s="8"/>
      <c r="B14" t="s">
        <v>36</v>
      </c>
      <c r="E14" s="19">
        <v>2888.5199999999995</v>
      </c>
      <c r="F14" s="140">
        <v>565.52</v>
      </c>
      <c r="G14" s="247">
        <f>E14/E11</f>
        <v>1.3039373670199618E-2</v>
      </c>
      <c r="H14" s="215">
        <f>F14/F11</f>
        <v>2.4743641098193777E-3</v>
      </c>
      <c r="I14" s="186">
        <f t="shared" si="0"/>
        <v>-0.80421807707753445</v>
      </c>
      <c r="K14" s="19">
        <v>261.55599999999998</v>
      </c>
      <c r="L14" s="140">
        <v>57.215000000000003</v>
      </c>
      <c r="M14" s="247">
        <f>K14/K11</f>
        <v>4.4094484684527018E-3</v>
      </c>
      <c r="N14" s="215">
        <f>L14/L11</f>
        <v>9.3275674082421054E-4</v>
      </c>
      <c r="O14" s="209">
        <f t="shared" si="1"/>
        <v>-0.78125143372738526</v>
      </c>
      <c r="Q14" s="189">
        <f t="shared" si="2"/>
        <v>0.90550177945799237</v>
      </c>
      <c r="R14" s="190">
        <f t="shared" si="3"/>
        <v>1.0117237232989109</v>
      </c>
      <c r="S14" s="182">
        <f t="shared" si="4"/>
        <v>0.11730727233302621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370895.52999999997</v>
      </c>
      <c r="F15" s="145">
        <v>385074.44</v>
      </c>
      <c r="G15" s="243">
        <f>G7+G11</f>
        <v>0.99999999999999978</v>
      </c>
      <c r="H15" s="244">
        <f>H7+H11</f>
        <v>0.99999999999999978</v>
      </c>
      <c r="I15" s="164">
        <f t="shared" si="0"/>
        <v>3.8228851126892886E-2</v>
      </c>
      <c r="J15" s="1"/>
      <c r="K15" s="17">
        <v>95215.475999999981</v>
      </c>
      <c r="L15" s="145">
        <v>97914.08</v>
      </c>
      <c r="M15" s="243">
        <f>M7+M11</f>
        <v>1</v>
      </c>
      <c r="N15" s="244">
        <f>N7+N11</f>
        <v>1</v>
      </c>
      <c r="O15" s="164">
        <f t="shared" si="1"/>
        <v>2.8342073299092909E-2</v>
      </c>
      <c r="Q15" s="191">
        <f t="shared" si="2"/>
        <v>2.5671777710559085</v>
      </c>
      <c r="R15" s="192">
        <f t="shared" si="3"/>
        <v>2.542731218410653</v>
      </c>
      <c r="S15" s="57">
        <f t="shared" si="4"/>
        <v>-9.5227346235552627E-3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307293.14999999991</v>
      </c>
      <c r="F16" s="181">
        <f t="shared" ref="F16:F17" si="5">F8+F12</f>
        <v>318424.37</v>
      </c>
      <c r="G16" s="245">
        <f>E16/E15</f>
        <v>0.82851672545096444</v>
      </c>
      <c r="H16" s="246">
        <f>F16/F15</f>
        <v>0.82691640089121465</v>
      </c>
      <c r="I16" s="207">
        <f t="shared" si="0"/>
        <v>3.622345633151957E-2</v>
      </c>
      <c r="J16" s="3"/>
      <c r="K16" s="180">
        <f t="shared" ref="K16:L18" si="6">K8+K12</f>
        <v>84374.890999999989</v>
      </c>
      <c r="L16" s="181">
        <f t="shared" si="6"/>
        <v>86497.33100000002</v>
      </c>
      <c r="M16" s="250">
        <f>K16/K15</f>
        <v>0.88614681714136478</v>
      </c>
      <c r="N16" s="246">
        <f>L16/L15</f>
        <v>0.88340033425223441</v>
      </c>
      <c r="O16" s="207">
        <f t="shared" si="1"/>
        <v>2.5154876940819179E-2</v>
      </c>
      <c r="P16" s="3"/>
      <c r="Q16" s="189">
        <f t="shared" si="2"/>
        <v>2.7457459107044855</v>
      </c>
      <c r="R16" s="190">
        <f t="shared" si="3"/>
        <v>2.7164168056609492</v>
      </c>
      <c r="S16" s="182">
        <f t="shared" si="4"/>
        <v>-1.0681652999716636E-2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57151.67</v>
      </c>
      <c r="F17" s="140">
        <f t="shared" si="5"/>
        <v>63272.399999999987</v>
      </c>
      <c r="G17" s="248">
        <f>E17/E15</f>
        <v>0.15409101856795093</v>
      </c>
      <c r="H17" s="215">
        <f>F17/F15</f>
        <v>0.16431212624758992</v>
      </c>
      <c r="I17" s="182">
        <f t="shared" si="0"/>
        <v>0.10709625807959748</v>
      </c>
      <c r="K17" s="19">
        <f t="shared" si="6"/>
        <v>9758.0620000000017</v>
      </c>
      <c r="L17" s="140">
        <f t="shared" si="6"/>
        <v>10771.814999999999</v>
      </c>
      <c r="M17" s="247">
        <f>K17/K15</f>
        <v>0.10248399115286683</v>
      </c>
      <c r="N17" s="215">
        <f>L17/L15</f>
        <v>0.11001293174587351</v>
      </c>
      <c r="O17" s="182">
        <f t="shared" si="1"/>
        <v>0.1038887639779289</v>
      </c>
      <c r="Q17" s="189">
        <f t="shared" si="2"/>
        <v>1.7073975266164578</v>
      </c>
      <c r="R17" s="190">
        <f t="shared" si="3"/>
        <v>1.7024508316422327</v>
      </c>
      <c r="S17" s="182">
        <f t="shared" si="4"/>
        <v>-2.8972133888632355E-3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6450.7099999999991</v>
      </c>
      <c r="F18" s="142">
        <f>F10+F14</f>
        <v>3377.6700000000005</v>
      </c>
      <c r="G18" s="249">
        <f>E18/E15</f>
        <v>1.7392255981084483E-2</v>
      </c>
      <c r="H18" s="221">
        <f>F18/F15</f>
        <v>8.7714728611953587E-3</v>
      </c>
      <c r="I18" s="208">
        <f t="shared" si="0"/>
        <v>-0.47638787048247389</v>
      </c>
      <c r="K18" s="21">
        <f t="shared" si="6"/>
        <v>1082.5229999999999</v>
      </c>
      <c r="L18" s="142">
        <f t="shared" si="6"/>
        <v>644.93400000000008</v>
      </c>
      <c r="M18" s="249">
        <f>K18/K15</f>
        <v>1.1369191705768505E-2</v>
      </c>
      <c r="N18" s="221">
        <f>L18/L15</f>
        <v>6.5867340018922723E-3</v>
      </c>
      <c r="O18" s="208">
        <f t="shared" si="1"/>
        <v>-0.40423067223513948</v>
      </c>
      <c r="Q18" s="193">
        <f t="shared" si="2"/>
        <v>1.6781455064636297</v>
      </c>
      <c r="R18" s="194">
        <f t="shared" si="3"/>
        <v>1.9094050040412471</v>
      </c>
      <c r="S18" s="186">
        <f t="shared" si="4"/>
        <v>0.13780658273486221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topLeftCell="A7" workbookViewId="0">
      <selection activeCell="A20" sqref="A20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116</v>
      </c>
    </row>
    <row r="19" spans="1:1" x14ac:dyDescent="0.25">
      <c r="A19" t="s">
        <v>239</v>
      </c>
    </row>
    <row r="21" spans="1:1" x14ac:dyDescent="0.25">
      <c r="A21" t="s">
        <v>237</v>
      </c>
    </row>
    <row r="23" spans="1:1" x14ac:dyDescent="0.25">
      <c r="A23" t="s">
        <v>236</v>
      </c>
    </row>
    <row r="25" spans="1:1" x14ac:dyDescent="0.25">
      <c r="A25" t="s">
        <v>238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50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104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6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150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2024/2023</v>
      </c>
      <c r="N5" s="348" t="str">
        <f>B5</f>
        <v>jan-jun</v>
      </c>
      <c r="O5" s="349"/>
      <c r="P5" s="131" t="str">
        <f>F5</f>
        <v>2024/2023</v>
      </c>
    </row>
    <row r="6" spans="1:16" ht="19.5" customHeight="1" thickBot="1" x14ac:dyDescent="0.3">
      <c r="A6" s="366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49641.42</v>
      </c>
      <c r="C7" s="147">
        <v>52182.64</v>
      </c>
      <c r="D7" s="247">
        <f>B7/$B$33</f>
        <v>0.13384205520082709</v>
      </c>
      <c r="E7" s="246">
        <f>C7/$C$33</f>
        <v>0.13551312312497293</v>
      </c>
      <c r="F7" s="52">
        <f>(C7-B7)/B7</f>
        <v>5.1191525141706287E-2</v>
      </c>
      <c r="H7" s="39">
        <v>12979.549000000001</v>
      </c>
      <c r="I7" s="147">
        <v>13485.431999999997</v>
      </c>
      <c r="J7" s="247">
        <f>H7/$H$33</f>
        <v>0.1363176402121857</v>
      </c>
      <c r="K7" s="246">
        <f>I7/$I$33</f>
        <v>0.13772719919341522</v>
      </c>
      <c r="L7" s="52">
        <f>(I7-H7)/H7</f>
        <v>3.8975391209663458E-2</v>
      </c>
      <c r="N7" s="27">
        <f t="shared" ref="N7:N33" si="0">(H7/B7)*10</f>
        <v>2.6146611035703655</v>
      </c>
      <c r="O7" s="151">
        <f t="shared" ref="O7:O33" si="1">(I7/C7)*10</f>
        <v>2.5842755368452028</v>
      </c>
      <c r="P7" s="61">
        <f>(O7-N7)/N7</f>
        <v>-1.1621225666175497E-2</v>
      </c>
    </row>
    <row r="8" spans="1:16" ht="20.100000000000001" customHeight="1" x14ac:dyDescent="0.25">
      <c r="A8" s="8" t="s">
        <v>163</v>
      </c>
      <c r="B8" s="19">
        <v>38137.19</v>
      </c>
      <c r="C8" s="140">
        <v>38915.700000000004</v>
      </c>
      <c r="D8" s="247">
        <f t="shared" ref="D8:D32" si="2">B8/$B$33</f>
        <v>0.10282461479112465</v>
      </c>
      <c r="E8" s="215">
        <f t="shared" ref="E8:E32" si="3">C8/$C$33</f>
        <v>0.10106020020440724</v>
      </c>
      <c r="F8" s="52">
        <f t="shared" ref="F8:F33" si="4">(C8-B8)/B8</f>
        <v>2.0413407490169098E-2</v>
      </c>
      <c r="H8" s="19">
        <v>9552.8529999999992</v>
      </c>
      <c r="I8" s="140">
        <v>9923.8490000000002</v>
      </c>
      <c r="J8" s="247">
        <f t="shared" ref="J8:J32" si="5">H8/$H$33</f>
        <v>0.10032878478704449</v>
      </c>
      <c r="K8" s="215">
        <f t="shared" ref="K8:K32" si="6">I8/$I$33</f>
        <v>0.10135262466848484</v>
      </c>
      <c r="L8" s="52">
        <f t="shared" ref="L8:L33" si="7">(I8-H8)/H8</f>
        <v>3.883614664645222E-2</v>
      </c>
      <c r="N8" s="27">
        <f t="shared" si="0"/>
        <v>2.5048654607221978</v>
      </c>
      <c r="O8" s="152">
        <f t="shared" si="1"/>
        <v>2.5500887816485376</v>
      </c>
      <c r="P8" s="52">
        <f t="shared" ref="P8:P71" si="8">(O8-N8)/N8</f>
        <v>1.8054191586521794E-2</v>
      </c>
    </row>
    <row r="9" spans="1:16" ht="20.100000000000001" customHeight="1" x14ac:dyDescent="0.25">
      <c r="A9" s="8" t="s">
        <v>162</v>
      </c>
      <c r="B9" s="19">
        <v>39169.74</v>
      </c>
      <c r="C9" s="140">
        <v>34689.14</v>
      </c>
      <c r="D9" s="247">
        <f t="shared" si="2"/>
        <v>0.10560855235974403</v>
      </c>
      <c r="E9" s="215">
        <f t="shared" si="3"/>
        <v>9.0084244490493834E-2</v>
      </c>
      <c r="F9" s="52">
        <f t="shared" si="4"/>
        <v>-0.11438932196128948</v>
      </c>
      <c r="H9" s="19">
        <v>10211.42</v>
      </c>
      <c r="I9" s="140">
        <v>9230.7220000000016</v>
      </c>
      <c r="J9" s="247">
        <f t="shared" si="5"/>
        <v>0.10724538099247648</v>
      </c>
      <c r="K9" s="215">
        <f t="shared" si="6"/>
        <v>9.4273693834431169E-2</v>
      </c>
      <c r="L9" s="52">
        <f t="shared" si="7"/>
        <v>-9.6039336350869767E-2</v>
      </c>
      <c r="N9" s="27">
        <f t="shared" si="0"/>
        <v>2.6069665001605835</v>
      </c>
      <c r="O9" s="152">
        <f t="shared" si="1"/>
        <v>2.6609832356754888</v>
      </c>
      <c r="P9" s="52">
        <f t="shared" si="8"/>
        <v>2.0720149457838431E-2</v>
      </c>
    </row>
    <row r="10" spans="1:16" ht="20.100000000000001" customHeight="1" x14ac:dyDescent="0.25">
      <c r="A10" s="8" t="s">
        <v>171</v>
      </c>
      <c r="B10" s="19">
        <v>36163.759999999995</v>
      </c>
      <c r="C10" s="140">
        <v>35532.509999999995</v>
      </c>
      <c r="D10" s="247">
        <f t="shared" si="2"/>
        <v>9.7503898200121231E-2</v>
      </c>
      <c r="E10" s="215">
        <f t="shared" si="3"/>
        <v>9.2274392452534618E-2</v>
      </c>
      <c r="F10" s="52">
        <f t="shared" si="4"/>
        <v>-1.7455319911425141E-2</v>
      </c>
      <c r="H10" s="19">
        <v>8897.3119999999981</v>
      </c>
      <c r="I10" s="140">
        <v>8940.0820000000003</v>
      </c>
      <c r="J10" s="247">
        <f t="shared" si="5"/>
        <v>9.3443969129556187E-2</v>
      </c>
      <c r="K10" s="215">
        <f t="shared" si="6"/>
        <v>9.130537712247308E-2</v>
      </c>
      <c r="L10" s="52">
        <f t="shared" si="7"/>
        <v>4.8070698206382177E-3</v>
      </c>
      <c r="N10" s="27">
        <f t="shared" si="0"/>
        <v>2.460283997018009</v>
      </c>
      <c r="O10" s="152">
        <f t="shared" si="1"/>
        <v>2.5160288423193302</v>
      </c>
      <c r="P10" s="52">
        <f t="shared" si="8"/>
        <v>2.2657890458535196E-2</v>
      </c>
    </row>
    <row r="11" spans="1:16" ht="20.100000000000001" customHeight="1" x14ac:dyDescent="0.25">
      <c r="A11" s="8" t="s">
        <v>172</v>
      </c>
      <c r="B11" s="19">
        <v>31856.879999999997</v>
      </c>
      <c r="C11" s="140">
        <v>30742.530000000006</v>
      </c>
      <c r="D11" s="247">
        <f t="shared" si="2"/>
        <v>8.5891787372039799E-2</v>
      </c>
      <c r="E11" s="215">
        <f t="shared" si="3"/>
        <v>7.9835291067358316E-2</v>
      </c>
      <c r="F11" s="52">
        <f t="shared" si="4"/>
        <v>-3.4979885035822444E-2</v>
      </c>
      <c r="H11" s="19">
        <v>7442.9849999999997</v>
      </c>
      <c r="I11" s="140">
        <v>7058.3249999999998</v>
      </c>
      <c r="J11" s="247">
        <f t="shared" si="5"/>
        <v>7.816990800949207E-2</v>
      </c>
      <c r="K11" s="215">
        <f t="shared" si="6"/>
        <v>7.2086925598443027E-2</v>
      </c>
      <c r="L11" s="52">
        <f t="shared" si="7"/>
        <v>-5.1680878034820688E-2</v>
      </c>
      <c r="N11" s="27">
        <f t="shared" si="0"/>
        <v>2.3363822822573961</v>
      </c>
      <c r="O11" s="152">
        <f t="shared" si="1"/>
        <v>2.2959479912681222</v>
      </c>
      <c r="P11" s="52">
        <f t="shared" si="8"/>
        <v>-1.7306367753399731E-2</v>
      </c>
    </row>
    <row r="12" spans="1:16" ht="20.100000000000001" customHeight="1" x14ac:dyDescent="0.25">
      <c r="A12" s="8" t="s">
        <v>166</v>
      </c>
      <c r="B12" s="19">
        <v>17757.29</v>
      </c>
      <c r="C12" s="140">
        <v>19016.449999999997</v>
      </c>
      <c r="D12" s="247">
        <f t="shared" si="2"/>
        <v>4.7876797005345438E-2</v>
      </c>
      <c r="E12" s="215">
        <f t="shared" si="3"/>
        <v>4.938382822812129E-2</v>
      </c>
      <c r="F12" s="52">
        <f t="shared" si="4"/>
        <v>7.0909468730870312E-2</v>
      </c>
      <c r="H12" s="19">
        <v>5240.1450000000013</v>
      </c>
      <c r="I12" s="140">
        <v>6117.1819999999998</v>
      </c>
      <c r="J12" s="247">
        <f t="shared" si="5"/>
        <v>5.5034593325984128E-2</v>
      </c>
      <c r="K12" s="215">
        <f t="shared" si="6"/>
        <v>6.2474998488470698E-2</v>
      </c>
      <c r="L12" s="52">
        <f t="shared" si="7"/>
        <v>0.16736884189273354</v>
      </c>
      <c r="N12" s="27">
        <f t="shared" si="0"/>
        <v>2.9509823852626167</v>
      </c>
      <c r="O12" s="152">
        <f t="shared" si="1"/>
        <v>3.2167844155980747</v>
      </c>
      <c r="P12" s="52">
        <f t="shared" si="8"/>
        <v>9.0072387982689878E-2</v>
      </c>
    </row>
    <row r="13" spans="1:16" ht="20.100000000000001" customHeight="1" x14ac:dyDescent="0.25">
      <c r="A13" s="8" t="s">
        <v>179</v>
      </c>
      <c r="B13" s="19">
        <v>15901.620000000003</v>
      </c>
      <c r="C13" s="140">
        <v>23522.32</v>
      </c>
      <c r="D13" s="247">
        <f t="shared" si="2"/>
        <v>4.2873582218691093E-2</v>
      </c>
      <c r="E13" s="215">
        <f t="shared" si="3"/>
        <v>6.108512421650214E-2</v>
      </c>
      <c r="F13" s="52">
        <f t="shared" si="4"/>
        <v>0.47924047990078972</v>
      </c>
      <c r="H13" s="19">
        <v>3222.0079999999998</v>
      </c>
      <c r="I13" s="140">
        <v>4588.5</v>
      </c>
      <c r="J13" s="247">
        <f t="shared" si="5"/>
        <v>3.3839120858882223E-2</v>
      </c>
      <c r="K13" s="215">
        <f t="shared" si="6"/>
        <v>4.6862514563788982E-2</v>
      </c>
      <c r="L13" s="52">
        <f t="shared" si="7"/>
        <v>0.42411192026835448</v>
      </c>
      <c r="N13" s="27">
        <f t="shared" si="0"/>
        <v>2.0262136813733438</v>
      </c>
      <c r="O13" s="152">
        <f t="shared" si="1"/>
        <v>1.9507004411129514</v>
      </c>
      <c r="P13" s="52">
        <f t="shared" si="8"/>
        <v>-3.7268152394080385E-2</v>
      </c>
    </row>
    <row r="14" spans="1:16" ht="20.100000000000001" customHeight="1" x14ac:dyDescent="0.25">
      <c r="A14" s="8" t="s">
        <v>165</v>
      </c>
      <c r="B14" s="19">
        <v>10221.41</v>
      </c>
      <c r="C14" s="140">
        <v>15727.050000000001</v>
      </c>
      <c r="D14" s="247">
        <f t="shared" si="2"/>
        <v>2.7558730621531094E-2</v>
      </c>
      <c r="E14" s="215">
        <f t="shared" si="3"/>
        <v>4.0841583772737555E-2</v>
      </c>
      <c r="F14" s="52">
        <f t="shared" si="4"/>
        <v>0.53863801569450798</v>
      </c>
      <c r="H14" s="19">
        <v>2947.1410000000001</v>
      </c>
      <c r="I14" s="140">
        <v>4025.1439999999998</v>
      </c>
      <c r="J14" s="247">
        <f t="shared" si="5"/>
        <v>3.0952331740693079E-2</v>
      </c>
      <c r="K14" s="215">
        <f t="shared" si="6"/>
        <v>4.1108939592753149E-2</v>
      </c>
      <c r="L14" s="52">
        <f t="shared" si="7"/>
        <v>0.36577924164469894</v>
      </c>
      <c r="N14" s="27">
        <f t="shared" si="0"/>
        <v>2.8833018145246108</v>
      </c>
      <c r="O14" s="152">
        <f t="shared" si="1"/>
        <v>2.5593763611103162</v>
      </c>
      <c r="P14" s="52">
        <f t="shared" si="8"/>
        <v>-0.11234531597855021</v>
      </c>
    </row>
    <row r="15" spans="1:16" ht="20.100000000000001" customHeight="1" x14ac:dyDescent="0.25">
      <c r="A15" s="8" t="s">
        <v>167</v>
      </c>
      <c r="B15" s="19">
        <v>17037.640000000003</v>
      </c>
      <c r="C15" s="140">
        <v>15747.720000000001</v>
      </c>
      <c r="D15" s="247">
        <f t="shared" si="2"/>
        <v>4.5936493222228938E-2</v>
      </c>
      <c r="E15" s="215">
        <f t="shared" si="3"/>
        <v>4.0895261705762659E-2</v>
      </c>
      <c r="F15" s="52">
        <f t="shared" si="4"/>
        <v>-7.5710016175949343E-2</v>
      </c>
      <c r="H15" s="19">
        <v>4148.3920000000007</v>
      </c>
      <c r="I15" s="140">
        <v>3516.3659999999995</v>
      </c>
      <c r="J15" s="247">
        <f t="shared" si="5"/>
        <v>4.3568463597241279E-2</v>
      </c>
      <c r="K15" s="215">
        <f t="shared" si="6"/>
        <v>3.5912771687177159E-2</v>
      </c>
      <c r="L15" s="52">
        <f t="shared" si="7"/>
        <v>-0.15235445444885659</v>
      </c>
      <c r="N15" s="27">
        <f t="shared" si="0"/>
        <v>2.4348395669822818</v>
      </c>
      <c r="O15" s="152">
        <f t="shared" si="1"/>
        <v>2.2329365774855021</v>
      </c>
      <c r="P15" s="52">
        <f t="shared" si="8"/>
        <v>-8.29225022603918E-2</v>
      </c>
    </row>
    <row r="16" spans="1:16" ht="20.100000000000001" customHeight="1" x14ac:dyDescent="0.25">
      <c r="A16" s="8" t="s">
        <v>176</v>
      </c>
      <c r="B16" s="19">
        <v>9146.3700000000008</v>
      </c>
      <c r="C16" s="140">
        <v>15273.590000000002</v>
      </c>
      <c r="D16" s="247">
        <f t="shared" si="2"/>
        <v>2.4660232491882563E-2</v>
      </c>
      <c r="E16" s="215">
        <f t="shared" si="3"/>
        <v>3.9663993278806042E-2</v>
      </c>
      <c r="F16" s="52">
        <f t="shared" si="4"/>
        <v>0.66990729655590153</v>
      </c>
      <c r="H16" s="19">
        <v>2065.6469999999999</v>
      </c>
      <c r="I16" s="140">
        <v>3218.9639999999999</v>
      </c>
      <c r="J16" s="247">
        <f t="shared" si="5"/>
        <v>2.169444597430779E-2</v>
      </c>
      <c r="K16" s="215">
        <f t="shared" si="6"/>
        <v>3.287539442744087E-2</v>
      </c>
      <c r="L16" s="52">
        <f t="shared" si="7"/>
        <v>0.55833208675054358</v>
      </c>
      <c r="N16" s="27">
        <f t="shared" si="0"/>
        <v>2.2584336736869379</v>
      </c>
      <c r="O16" s="152">
        <f t="shared" si="1"/>
        <v>2.1075359493085775</v>
      </c>
      <c r="P16" s="52">
        <f t="shared" si="8"/>
        <v>-6.6815211859650017E-2</v>
      </c>
    </row>
    <row r="17" spans="1:16" ht="20.100000000000001" customHeight="1" x14ac:dyDescent="0.25">
      <c r="A17" s="8" t="s">
        <v>170</v>
      </c>
      <c r="B17" s="19">
        <v>11281.76</v>
      </c>
      <c r="C17" s="140">
        <v>9183.6699999999983</v>
      </c>
      <c r="D17" s="247">
        <f t="shared" si="2"/>
        <v>3.0417621910946203E-2</v>
      </c>
      <c r="E17" s="215">
        <f t="shared" si="3"/>
        <v>2.3849077077149027E-2</v>
      </c>
      <c r="F17" s="52">
        <f t="shared" si="4"/>
        <v>-0.18597186963736173</v>
      </c>
      <c r="H17" s="19">
        <v>3812.5180000000014</v>
      </c>
      <c r="I17" s="140">
        <v>3199.9069999999997</v>
      </c>
      <c r="J17" s="247">
        <f t="shared" si="5"/>
        <v>4.00409488054232E-2</v>
      </c>
      <c r="K17" s="215">
        <f t="shared" si="6"/>
        <v>3.2680764605049643E-2</v>
      </c>
      <c r="L17" s="52">
        <f t="shared" si="7"/>
        <v>-0.16068409381936072</v>
      </c>
      <c r="N17" s="27">
        <f t="shared" si="0"/>
        <v>3.3793645672306463</v>
      </c>
      <c r="O17" s="152">
        <f t="shared" si="1"/>
        <v>3.4843444940856982</v>
      </c>
      <c r="P17" s="52">
        <f t="shared" si="8"/>
        <v>3.1064990108800816E-2</v>
      </c>
    </row>
    <row r="18" spans="1:16" ht="20.100000000000001" customHeight="1" x14ac:dyDescent="0.25">
      <c r="A18" s="8" t="s">
        <v>175</v>
      </c>
      <c r="B18" s="19">
        <v>10941.34</v>
      </c>
      <c r="C18" s="140">
        <v>11585.27</v>
      </c>
      <c r="D18" s="247">
        <f t="shared" si="2"/>
        <v>2.9499789334209568E-2</v>
      </c>
      <c r="E18" s="215">
        <f t="shared" si="3"/>
        <v>3.0085793281943097E-2</v>
      </c>
      <c r="F18" s="52">
        <f t="shared" si="4"/>
        <v>5.8852937574373917E-2</v>
      </c>
      <c r="H18" s="19">
        <v>2542.5220000000004</v>
      </c>
      <c r="I18" s="140">
        <v>2626.84</v>
      </c>
      <c r="J18" s="247">
        <f t="shared" si="5"/>
        <v>2.6702822973861944E-2</v>
      </c>
      <c r="K18" s="215">
        <f t="shared" si="6"/>
        <v>2.6828010843792841E-2</v>
      </c>
      <c r="L18" s="52">
        <f t="shared" si="7"/>
        <v>3.3163134871595897E-2</v>
      </c>
      <c r="N18" s="27">
        <f t="shared" si="0"/>
        <v>2.3237756984062283</v>
      </c>
      <c r="O18" s="152">
        <f t="shared" si="1"/>
        <v>2.2673964439326837</v>
      </c>
      <c r="P18" s="52">
        <f t="shared" si="8"/>
        <v>-2.4261917581895963E-2</v>
      </c>
    </row>
    <row r="19" spans="1:16" ht="20.100000000000001" customHeight="1" x14ac:dyDescent="0.25">
      <c r="A19" s="8" t="s">
        <v>161</v>
      </c>
      <c r="B19" s="19">
        <v>10027.119999999999</v>
      </c>
      <c r="C19" s="140">
        <v>10527.759999999998</v>
      </c>
      <c r="D19" s="247">
        <f t="shared" si="2"/>
        <v>2.7034890390833243E-2</v>
      </c>
      <c r="E19" s="215">
        <f t="shared" si="3"/>
        <v>2.7339545050042786E-2</v>
      </c>
      <c r="F19" s="52">
        <f t="shared" si="4"/>
        <v>4.992859365401027E-2</v>
      </c>
      <c r="H19" s="19">
        <v>1893.6880000000001</v>
      </c>
      <c r="I19" s="140">
        <v>2157.65</v>
      </c>
      <c r="J19" s="247">
        <f t="shared" si="5"/>
        <v>1.9888447546069089E-2</v>
      </c>
      <c r="K19" s="215">
        <f t="shared" si="6"/>
        <v>2.2036156597702798E-2</v>
      </c>
      <c r="L19" s="52">
        <f t="shared" si="7"/>
        <v>0.13939043812919549</v>
      </c>
      <c r="N19" s="27">
        <f t="shared" si="0"/>
        <v>1.8885662084427037</v>
      </c>
      <c r="O19" s="152">
        <f t="shared" si="1"/>
        <v>2.0494863104782026</v>
      </c>
      <c r="P19" s="52">
        <f t="shared" si="8"/>
        <v>8.5207551271497275E-2</v>
      </c>
    </row>
    <row r="20" spans="1:16" ht="20.100000000000001" customHeight="1" x14ac:dyDescent="0.25">
      <c r="A20" s="8" t="s">
        <v>168</v>
      </c>
      <c r="B20" s="19">
        <v>10083.330000000002</v>
      </c>
      <c r="C20" s="140">
        <v>7836.2899999999991</v>
      </c>
      <c r="D20" s="247">
        <f t="shared" si="2"/>
        <v>2.7186442500398981E-2</v>
      </c>
      <c r="E20" s="215">
        <f t="shared" si="3"/>
        <v>2.0350065301659594E-2</v>
      </c>
      <c r="F20" s="52">
        <f t="shared" si="4"/>
        <v>-0.22284701581719554</v>
      </c>
      <c r="H20" s="19">
        <v>2785.384</v>
      </c>
      <c r="I20" s="140">
        <v>1977.2180000000003</v>
      </c>
      <c r="J20" s="247">
        <f t="shared" si="5"/>
        <v>2.9253479759949949E-2</v>
      </c>
      <c r="K20" s="215">
        <f t="shared" si="6"/>
        <v>2.0193398130279119E-2</v>
      </c>
      <c r="L20" s="52">
        <f t="shared" si="7"/>
        <v>-0.29014527260873174</v>
      </c>
      <c r="N20" s="27">
        <f t="shared" si="0"/>
        <v>2.7623652106992429</v>
      </c>
      <c r="O20" s="152">
        <f t="shared" si="1"/>
        <v>2.5231557280294634</v>
      </c>
      <c r="P20" s="52">
        <f t="shared" si="8"/>
        <v>-8.6595893165490573E-2</v>
      </c>
    </row>
    <row r="21" spans="1:16" ht="20.100000000000001" customHeight="1" x14ac:dyDescent="0.25">
      <c r="A21" s="8" t="s">
        <v>169</v>
      </c>
      <c r="B21" s="19">
        <v>5730.0500000000011</v>
      </c>
      <c r="C21" s="140">
        <v>6669.58</v>
      </c>
      <c r="D21" s="247">
        <f t="shared" si="2"/>
        <v>1.5449229059190881E-2</v>
      </c>
      <c r="E21" s="215">
        <f t="shared" si="3"/>
        <v>1.7320235536796468E-2</v>
      </c>
      <c r="F21" s="52">
        <f t="shared" si="4"/>
        <v>0.16396541042399257</v>
      </c>
      <c r="H21" s="19">
        <v>1566.8969999999997</v>
      </c>
      <c r="I21" s="140">
        <v>1800.7219999999998</v>
      </c>
      <c r="J21" s="247">
        <f t="shared" si="5"/>
        <v>1.6456326910553907E-2</v>
      </c>
      <c r="K21" s="215">
        <f t="shared" si="6"/>
        <v>1.8390838171588798E-2</v>
      </c>
      <c r="L21" s="52">
        <f t="shared" si="7"/>
        <v>0.14922806030007083</v>
      </c>
      <c r="N21" s="27">
        <f t="shared" si="0"/>
        <v>2.7345258767375489</v>
      </c>
      <c r="O21" s="152">
        <f t="shared" si="1"/>
        <v>2.6999031423268027</v>
      </c>
      <c r="P21" s="52">
        <f t="shared" si="8"/>
        <v>-1.2661329960443862E-2</v>
      </c>
    </row>
    <row r="22" spans="1:16" ht="20.100000000000001" customHeight="1" x14ac:dyDescent="0.25">
      <c r="A22" s="8" t="s">
        <v>186</v>
      </c>
      <c r="B22" s="19">
        <v>1681.0700000000002</v>
      </c>
      <c r="C22" s="140">
        <v>2455.3800000000006</v>
      </c>
      <c r="D22" s="247">
        <f t="shared" si="2"/>
        <v>4.5324622812251223E-3</v>
      </c>
      <c r="E22" s="215">
        <f t="shared" si="3"/>
        <v>6.3763775128777714E-3</v>
      </c>
      <c r="F22" s="52">
        <f t="shared" si="4"/>
        <v>0.46060544772079709</v>
      </c>
      <c r="H22" s="19">
        <v>546.57099999999991</v>
      </c>
      <c r="I22" s="140">
        <v>1278.578</v>
      </c>
      <c r="J22" s="247">
        <f t="shared" si="5"/>
        <v>5.7403588467068098E-3</v>
      </c>
      <c r="K22" s="215">
        <f t="shared" si="6"/>
        <v>1.3058162830105739E-2</v>
      </c>
      <c r="L22" s="52">
        <f t="shared" si="7"/>
        <v>1.3392715676462896</v>
      </c>
      <c r="N22" s="27">
        <f t="shared" si="0"/>
        <v>3.2513280232233033</v>
      </c>
      <c r="O22" s="152">
        <f t="shared" si="1"/>
        <v>5.2072510161359942</v>
      </c>
      <c r="P22" s="52">
        <f t="shared" si="8"/>
        <v>0.60157664158832769</v>
      </c>
    </row>
    <row r="23" spans="1:16" ht="20.100000000000001" customHeight="1" x14ac:dyDescent="0.25">
      <c r="A23" s="8" t="s">
        <v>178</v>
      </c>
      <c r="B23" s="19">
        <v>3504.83</v>
      </c>
      <c r="C23" s="140">
        <v>4814.84</v>
      </c>
      <c r="D23" s="247">
        <f t="shared" si="2"/>
        <v>9.4496420595848139E-3</v>
      </c>
      <c r="E23" s="215">
        <f t="shared" si="3"/>
        <v>1.2503660331233618E-2</v>
      </c>
      <c r="F23" s="52">
        <f t="shared" si="4"/>
        <v>0.37377276501285378</v>
      </c>
      <c r="H23" s="19">
        <v>1039.4180000000001</v>
      </c>
      <c r="I23" s="140">
        <v>1274.6300000000001</v>
      </c>
      <c r="J23" s="247">
        <f t="shared" si="5"/>
        <v>1.0916481686233446E-2</v>
      </c>
      <c r="K23" s="215">
        <f t="shared" si="6"/>
        <v>1.3017841764943304E-2</v>
      </c>
      <c r="L23" s="52">
        <f t="shared" si="7"/>
        <v>0.22629202111181446</v>
      </c>
      <c r="N23" s="27">
        <f t="shared" si="0"/>
        <v>2.9656730854278242</v>
      </c>
      <c r="O23" s="152">
        <f t="shared" si="1"/>
        <v>2.6472946141512494</v>
      </c>
      <c r="P23" s="52">
        <f t="shared" si="8"/>
        <v>-0.10735454047209854</v>
      </c>
    </row>
    <row r="24" spans="1:16" ht="20.100000000000001" customHeight="1" x14ac:dyDescent="0.25">
      <c r="A24" s="8" t="s">
        <v>200</v>
      </c>
      <c r="B24" s="19">
        <v>4152.74</v>
      </c>
      <c r="C24" s="140">
        <v>5663.27</v>
      </c>
      <c r="D24" s="247">
        <f t="shared" si="2"/>
        <v>1.1196522104216251E-2</v>
      </c>
      <c r="E24" s="215">
        <f t="shared" si="3"/>
        <v>1.4706948609728552E-2</v>
      </c>
      <c r="F24" s="52">
        <f t="shared" si="4"/>
        <v>0.36374297451802923</v>
      </c>
      <c r="H24" s="19">
        <v>846.65499999999986</v>
      </c>
      <c r="I24" s="140">
        <v>1256.3539999999998</v>
      </c>
      <c r="J24" s="247">
        <f t="shared" si="5"/>
        <v>8.8919893652582259E-3</v>
      </c>
      <c r="K24" s="215">
        <f t="shared" si="6"/>
        <v>1.2831188323477068E-2</v>
      </c>
      <c r="L24" s="52">
        <f t="shared" si="7"/>
        <v>0.48390312464935542</v>
      </c>
      <c r="N24" s="27">
        <f t="shared" si="0"/>
        <v>2.0387864397963753</v>
      </c>
      <c r="O24" s="152">
        <f t="shared" si="1"/>
        <v>2.2184250441882511</v>
      </c>
      <c r="P24" s="52">
        <f t="shared" si="8"/>
        <v>8.8110554830753793E-2</v>
      </c>
    </row>
    <row r="25" spans="1:16" ht="20.100000000000001" customHeight="1" x14ac:dyDescent="0.25">
      <c r="A25" s="8" t="s">
        <v>183</v>
      </c>
      <c r="B25" s="19">
        <v>3399.57</v>
      </c>
      <c r="C25" s="140">
        <v>3830.65</v>
      </c>
      <c r="D25" s="247">
        <f t="shared" si="2"/>
        <v>9.1658424678237611E-3</v>
      </c>
      <c r="E25" s="215">
        <f t="shared" si="3"/>
        <v>9.9478168428940653E-3</v>
      </c>
      <c r="F25" s="52">
        <f t="shared" ref="F25:F27" si="9">(C25-B25)/B25</f>
        <v>0.12680427230502678</v>
      </c>
      <c r="H25" s="19">
        <v>1083.6319999999998</v>
      </c>
      <c r="I25" s="140">
        <v>1159.057</v>
      </c>
      <c r="J25" s="247">
        <f t="shared" si="5"/>
        <v>1.1380838972017531E-2</v>
      </c>
      <c r="K25" s="215">
        <f t="shared" si="6"/>
        <v>1.1837490583581032E-2</v>
      </c>
      <c r="L25" s="52">
        <f t="shared" ref="L25:L29" si="10">(I25-H25)/H25</f>
        <v>6.9603887666661923E-2</v>
      </c>
      <c r="N25" s="27">
        <f t="shared" si="0"/>
        <v>3.1875560732680892</v>
      </c>
      <c r="O25" s="152">
        <f t="shared" si="1"/>
        <v>3.0257449780063435</v>
      </c>
      <c r="P25" s="52">
        <f t="shared" ref="P25:P29" si="11">(O25-N25)/N25</f>
        <v>-5.0763372170531423E-2</v>
      </c>
    </row>
    <row r="26" spans="1:16" ht="20.100000000000001" customHeight="1" x14ac:dyDescent="0.25">
      <c r="A26" s="8" t="s">
        <v>202</v>
      </c>
      <c r="B26" s="19">
        <v>2176.6400000000003</v>
      </c>
      <c r="C26" s="140">
        <v>3012.9199999999996</v>
      </c>
      <c r="D26" s="247">
        <f t="shared" si="2"/>
        <v>5.8686067206040506E-3</v>
      </c>
      <c r="E26" s="215">
        <f t="shared" si="3"/>
        <v>7.824253409288863E-3</v>
      </c>
      <c r="F26" s="52">
        <f t="shared" si="9"/>
        <v>0.38420685092619777</v>
      </c>
      <c r="H26" s="19">
        <v>641.75099999999998</v>
      </c>
      <c r="I26" s="140">
        <v>863.62599999999998</v>
      </c>
      <c r="J26" s="247">
        <f t="shared" si="5"/>
        <v>6.7399862602167742E-3</v>
      </c>
      <c r="K26" s="215">
        <f t="shared" si="6"/>
        <v>8.8202432173186927E-3</v>
      </c>
      <c r="L26" s="52">
        <f t="shared" si="10"/>
        <v>0.345733781482226</v>
      </c>
      <c r="N26" s="27">
        <f t="shared" si="0"/>
        <v>2.9483561820052921</v>
      </c>
      <c r="O26" s="152">
        <f t="shared" si="1"/>
        <v>2.8664086666755177</v>
      </c>
      <c r="P26" s="52">
        <f t="shared" si="11"/>
        <v>-2.7794306478275868E-2</v>
      </c>
    </row>
    <row r="27" spans="1:16" ht="20.100000000000001" customHeight="1" x14ac:dyDescent="0.25">
      <c r="A27" s="8" t="s">
        <v>173</v>
      </c>
      <c r="B27" s="19">
        <v>4299.71</v>
      </c>
      <c r="C27" s="140">
        <v>3555.13</v>
      </c>
      <c r="D27" s="247">
        <f t="shared" si="2"/>
        <v>1.1592779238940953E-2</v>
      </c>
      <c r="E27" s="215">
        <f t="shared" si="3"/>
        <v>9.2323188212647921E-3</v>
      </c>
      <c r="F27" s="52">
        <f t="shared" si="9"/>
        <v>-0.17316981842961501</v>
      </c>
      <c r="H27" s="19">
        <v>939.63299999999981</v>
      </c>
      <c r="I27" s="140">
        <v>817.03599999999994</v>
      </c>
      <c r="J27" s="247">
        <f t="shared" si="5"/>
        <v>9.8684902861799467E-3</v>
      </c>
      <c r="K27" s="215">
        <f t="shared" si="6"/>
        <v>8.3444178814732241E-3</v>
      </c>
      <c r="L27" s="52">
        <f t="shared" si="10"/>
        <v>-0.13047328052548163</v>
      </c>
      <c r="N27" s="27">
        <f t="shared" si="0"/>
        <v>2.1853404066785895</v>
      </c>
      <c r="O27" s="152">
        <f t="shared" si="1"/>
        <v>2.2981888144737321</v>
      </c>
      <c r="P27" s="52">
        <f t="shared" si="11"/>
        <v>5.1638823613139671E-2</v>
      </c>
    </row>
    <row r="28" spans="1:16" ht="20.100000000000001" customHeight="1" x14ac:dyDescent="0.25">
      <c r="A28" s="8" t="s">
        <v>180</v>
      </c>
      <c r="B28" s="19">
        <v>2471.6</v>
      </c>
      <c r="C28" s="140">
        <v>2345.14</v>
      </c>
      <c r="D28" s="247">
        <f t="shared" si="2"/>
        <v>6.6638710906006355E-3</v>
      </c>
      <c r="E28" s="215">
        <f t="shared" si="3"/>
        <v>6.0900952034105404E-3</v>
      </c>
      <c r="F28" s="52">
        <f t="shared" ref="F28:F29" si="12">(C28-B28)/B28</f>
        <v>-5.1165237093380819E-2</v>
      </c>
      <c r="H28" s="19">
        <v>1104.8630000000003</v>
      </c>
      <c r="I28" s="140">
        <v>796.34300000000007</v>
      </c>
      <c r="J28" s="247">
        <f t="shared" si="5"/>
        <v>1.1603817429847228E-2</v>
      </c>
      <c r="K28" s="215">
        <f t="shared" si="6"/>
        <v>8.133079532586119E-3</v>
      </c>
      <c r="L28" s="52">
        <f t="shared" si="10"/>
        <v>-0.27923824039722583</v>
      </c>
      <c r="N28" s="27">
        <f t="shared" si="0"/>
        <v>4.4702338566111033</v>
      </c>
      <c r="O28" s="152">
        <f t="shared" si="1"/>
        <v>3.3957162472176505</v>
      </c>
      <c r="P28" s="52">
        <f t="shared" si="11"/>
        <v>-0.24037167715606886</v>
      </c>
    </row>
    <row r="29" spans="1:16" ht="20.100000000000001" customHeight="1" x14ac:dyDescent="0.25">
      <c r="A29" s="8" t="s">
        <v>174</v>
      </c>
      <c r="B29" s="19">
        <v>5045.25</v>
      </c>
      <c r="C29" s="140">
        <v>3034.3699999999994</v>
      </c>
      <c r="D29" s="247">
        <f t="shared" si="2"/>
        <v>1.3602887044769729E-2</v>
      </c>
      <c r="E29" s="215">
        <f t="shared" si="3"/>
        <v>7.8799569246922729E-3</v>
      </c>
      <c r="F29" s="52">
        <f t="shared" si="12"/>
        <v>-0.39856895099350886</v>
      </c>
      <c r="H29" s="19">
        <v>1297.3130000000001</v>
      </c>
      <c r="I29" s="140">
        <v>792.48599999999999</v>
      </c>
      <c r="J29" s="247">
        <f t="shared" si="5"/>
        <v>1.3625022470086692E-2</v>
      </c>
      <c r="K29" s="215">
        <f t="shared" si="6"/>
        <v>8.0936878536774261E-3</v>
      </c>
      <c r="L29" s="52">
        <f t="shared" si="10"/>
        <v>-0.38913276903877481</v>
      </c>
      <c r="N29" s="27">
        <f t="shared" si="0"/>
        <v>2.5713552351221445</v>
      </c>
      <c r="O29" s="152">
        <f t="shared" si="1"/>
        <v>2.6116986392562547</v>
      </c>
      <c r="P29" s="52">
        <f t="shared" si="11"/>
        <v>1.5689549068545482E-2</v>
      </c>
    </row>
    <row r="30" spans="1:16" ht="20.100000000000001" customHeight="1" x14ac:dyDescent="0.25">
      <c r="A30" s="8" t="s">
        <v>196</v>
      </c>
      <c r="B30" s="19">
        <v>1966.74</v>
      </c>
      <c r="C30" s="140">
        <v>3151.65</v>
      </c>
      <c r="D30" s="247">
        <f t="shared" si="2"/>
        <v>5.3026791668263048E-3</v>
      </c>
      <c r="E30" s="215">
        <f t="shared" si="3"/>
        <v>8.1845214135739582E-3</v>
      </c>
      <c r="F30" s="52">
        <f t="shared" ref="F30" si="13">(C30-B30)/B30</f>
        <v>0.60247414503188024</v>
      </c>
      <c r="H30" s="19">
        <v>467.03</v>
      </c>
      <c r="I30" s="140">
        <v>729.8549999999999</v>
      </c>
      <c r="J30" s="247">
        <f t="shared" si="5"/>
        <v>4.9049799425463147E-3</v>
      </c>
      <c r="K30" s="215">
        <f t="shared" si="6"/>
        <v>7.4540352112791109E-3</v>
      </c>
      <c r="L30" s="52">
        <f t="shared" ref="L30" si="14">(I30-H30)/H30</f>
        <v>0.56275828105260894</v>
      </c>
      <c r="N30" s="27">
        <f t="shared" si="0"/>
        <v>2.3746402676510368</v>
      </c>
      <c r="O30" s="152">
        <f t="shared" si="1"/>
        <v>2.3157869687306647</v>
      </c>
      <c r="P30" s="52">
        <f t="shared" ref="P30" si="15">(O30-N30)/N30</f>
        <v>-2.4784090340803061E-2</v>
      </c>
    </row>
    <row r="31" spans="1:16" ht="20.100000000000001" customHeight="1" x14ac:dyDescent="0.25">
      <c r="A31" s="8" t="s">
        <v>199</v>
      </c>
      <c r="B31" s="19">
        <v>2102.25</v>
      </c>
      <c r="C31" s="140">
        <v>3021.12</v>
      </c>
      <c r="D31" s="247">
        <f t="shared" si="2"/>
        <v>5.6680381130503263E-3</v>
      </c>
      <c r="E31" s="215">
        <f t="shared" si="3"/>
        <v>7.8455479932659257E-3</v>
      </c>
      <c r="F31" s="52">
        <f t="shared" ref="F31:F32" si="16">(C31-B31)/B31</f>
        <v>0.43708883339279336</v>
      </c>
      <c r="H31" s="19">
        <v>524.80899999999997</v>
      </c>
      <c r="I31" s="140">
        <v>722.12900000000002</v>
      </c>
      <c r="J31" s="247">
        <f t="shared" si="5"/>
        <v>5.5118035643701453E-3</v>
      </c>
      <c r="K31" s="215">
        <f t="shared" si="6"/>
        <v>7.3751292970326626E-3</v>
      </c>
      <c r="L31" s="52">
        <f t="shared" ref="L31:L32" si="17">(I31-H31)/H31</f>
        <v>0.37598440575523678</v>
      </c>
      <c r="N31" s="27">
        <f t="shared" si="0"/>
        <v>2.4964157450350815</v>
      </c>
      <c r="O31" s="152">
        <f t="shared" si="1"/>
        <v>2.3902691716979136</v>
      </c>
      <c r="P31" s="52">
        <f t="shared" ref="P31:P32" si="18">(O31-N31)/N31</f>
        <v>-4.2519589755141592E-2</v>
      </c>
    </row>
    <row r="32" spans="1:16" ht="20.100000000000001" customHeight="1" thickBot="1" x14ac:dyDescent="0.3">
      <c r="A32" s="8" t="s">
        <v>17</v>
      </c>
      <c r="B32" s="19">
        <f>B33-SUM(B7:B31)</f>
        <v>26998.209999999788</v>
      </c>
      <c r="C32" s="140">
        <f>C33-SUM(C7:C31)</f>
        <v>23037.749999999942</v>
      </c>
      <c r="D32" s="247">
        <f t="shared" si="2"/>
        <v>7.2791953033243081E-2</v>
      </c>
      <c r="E32" s="215">
        <f t="shared" si="3"/>
        <v>5.9826744148481895E-2</v>
      </c>
      <c r="F32" s="52">
        <f t="shared" si="16"/>
        <v>-0.14669342893472853</v>
      </c>
      <c r="H32" s="19">
        <f>H33-SUM(H7:H31)</f>
        <v>7415.3400000000111</v>
      </c>
      <c r="I32" s="140">
        <f>I33-SUM(I7:I31)</f>
        <v>6357.0830000000424</v>
      </c>
      <c r="J32" s="247">
        <f t="shared" si="5"/>
        <v>7.7879566552815541E-2</v>
      </c>
      <c r="K32" s="215">
        <f t="shared" si="6"/>
        <v>6.4925115979234463E-2</v>
      </c>
      <c r="L32" s="52">
        <f t="shared" si="17"/>
        <v>-0.1427118648639128</v>
      </c>
      <c r="N32" s="27">
        <f t="shared" si="0"/>
        <v>2.7466043119155192</v>
      </c>
      <c r="O32" s="152">
        <f t="shared" si="1"/>
        <v>2.7594200822563222</v>
      </c>
      <c r="P32" s="52">
        <f t="shared" si="18"/>
        <v>4.6660417320415013E-3</v>
      </c>
    </row>
    <row r="33" spans="1:16" ht="26.25" customHeight="1" thickBot="1" x14ac:dyDescent="0.3">
      <c r="A33" s="12" t="s">
        <v>18</v>
      </c>
      <c r="B33" s="17">
        <v>370895.52999999985</v>
      </c>
      <c r="C33" s="145">
        <v>385074.44</v>
      </c>
      <c r="D33" s="243">
        <f>SUM(D7:D32)</f>
        <v>1</v>
      </c>
      <c r="E33" s="244">
        <f>SUM(E7:E32)</f>
        <v>0.99999999999999967</v>
      </c>
      <c r="F33" s="57">
        <f t="shared" si="4"/>
        <v>3.8228851126893212E-2</v>
      </c>
      <c r="G33" s="1"/>
      <c r="H33" s="17">
        <v>95215.475999999995</v>
      </c>
      <c r="I33" s="145">
        <v>97914.080000000016</v>
      </c>
      <c r="J33" s="243">
        <f>SUM(J7:J32)</f>
        <v>1.0000000000000004</v>
      </c>
      <c r="K33" s="244">
        <f>SUM(K7:K32)</f>
        <v>1.0000000000000002</v>
      </c>
      <c r="L33" s="57">
        <f t="shared" si="7"/>
        <v>2.8342073299092906E-2</v>
      </c>
      <c r="N33" s="29">
        <f t="shared" si="0"/>
        <v>2.5671777710559098</v>
      </c>
      <c r="O33" s="146">
        <f t="shared" si="1"/>
        <v>2.5427312184106539</v>
      </c>
      <c r="P33" s="57">
        <f t="shared" si="8"/>
        <v>-9.522734623555431E-3</v>
      </c>
    </row>
    <row r="35" spans="1:16" ht="15.75" thickBot="1" x14ac:dyDescent="0.3"/>
    <row r="36" spans="1:16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6" x14ac:dyDescent="0.25">
      <c r="A37" s="365"/>
      <c r="B37" s="359" t="str">
        <f>B5</f>
        <v>jan-jun</v>
      </c>
      <c r="C37" s="353"/>
      <c r="D37" s="359" t="str">
        <f>B5</f>
        <v>jan-jun</v>
      </c>
      <c r="E37" s="353"/>
      <c r="F37" s="131" t="str">
        <f>F5</f>
        <v>2024/2023</v>
      </c>
      <c r="H37" s="348" t="str">
        <f>B5</f>
        <v>jan-jun</v>
      </c>
      <c r="I37" s="353"/>
      <c r="J37" s="359" t="str">
        <f>B5</f>
        <v>jan-jun</v>
      </c>
      <c r="K37" s="349"/>
      <c r="L37" s="131" t="str">
        <f>L5</f>
        <v>2024/2023</v>
      </c>
      <c r="N37" s="348" t="str">
        <f>B5</f>
        <v>jan-jun</v>
      </c>
      <c r="O37" s="349"/>
      <c r="P37" s="131" t="str">
        <f>P5</f>
        <v>2024/2023</v>
      </c>
    </row>
    <row r="38" spans="1:16" ht="19.5" customHeight="1" thickBot="1" x14ac:dyDescent="0.3">
      <c r="A38" s="366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171</v>
      </c>
      <c r="B39" s="39">
        <v>36163.759999999995</v>
      </c>
      <c r="C39" s="147">
        <v>35532.509999999995</v>
      </c>
      <c r="D39" s="247">
        <f t="shared" ref="D39:D61" si="19">B39/$B$62</f>
        <v>0.24210434281731147</v>
      </c>
      <c r="E39" s="246">
        <f t="shared" ref="E39:E61" si="20">C39/$C$62</f>
        <v>0.22701173420177342</v>
      </c>
      <c r="F39" s="52">
        <f>(C39-B39)/B39</f>
        <v>-1.7455319911425141E-2</v>
      </c>
      <c r="H39" s="39">
        <v>8897.3119999999981</v>
      </c>
      <c r="I39" s="147">
        <v>8940.0820000000003</v>
      </c>
      <c r="J39" s="247">
        <f t="shared" ref="J39:J61" si="21">H39/$H$62</f>
        <v>0.24784767705061964</v>
      </c>
      <c r="K39" s="246">
        <f t="shared" ref="K39:K61" si="22">I39/$I$62</f>
        <v>0.24443550680257234</v>
      </c>
      <c r="L39" s="52">
        <f>(I39-H39)/H39</f>
        <v>4.8070698206382177E-3</v>
      </c>
      <c r="N39" s="27">
        <f t="shared" ref="N39:N62" si="23">(H39/B39)*10</f>
        <v>2.460283997018009</v>
      </c>
      <c r="O39" s="151">
        <f t="shared" ref="O39:O62" si="24">(I39/C39)*10</f>
        <v>2.5160288423193302</v>
      </c>
      <c r="P39" s="61">
        <f t="shared" si="8"/>
        <v>2.2657890458535196E-2</v>
      </c>
    </row>
    <row r="40" spans="1:16" ht="20.100000000000001" customHeight="1" x14ac:dyDescent="0.25">
      <c r="A40" s="38" t="s">
        <v>172</v>
      </c>
      <c r="B40" s="19">
        <v>31856.879999999997</v>
      </c>
      <c r="C40" s="140">
        <v>30742.530000000006</v>
      </c>
      <c r="D40" s="247">
        <f t="shared" si="19"/>
        <v>0.21327121396143414</v>
      </c>
      <c r="E40" s="215">
        <f t="shared" si="20"/>
        <v>0.19640928966318585</v>
      </c>
      <c r="F40" s="52">
        <f t="shared" ref="F40:F62" si="25">(C40-B40)/B40</f>
        <v>-3.4979885035822444E-2</v>
      </c>
      <c r="H40" s="19">
        <v>7442.9849999999997</v>
      </c>
      <c r="I40" s="140">
        <v>7058.3249999999998</v>
      </c>
      <c r="J40" s="247">
        <f t="shared" si="21"/>
        <v>0.20733526514216952</v>
      </c>
      <c r="K40" s="215">
        <f t="shared" si="22"/>
        <v>0.19298539415547489</v>
      </c>
      <c r="L40" s="52">
        <f t="shared" ref="L40:L62" si="26">(I40-H40)/H40</f>
        <v>-5.1680878034820688E-2</v>
      </c>
      <c r="N40" s="27">
        <f t="shared" si="23"/>
        <v>2.3363822822573961</v>
      </c>
      <c r="O40" s="152">
        <f t="shared" si="24"/>
        <v>2.2959479912681222</v>
      </c>
      <c r="P40" s="52">
        <f t="shared" si="8"/>
        <v>-1.7306367753399731E-2</v>
      </c>
    </row>
    <row r="41" spans="1:16" ht="20.100000000000001" customHeight="1" x14ac:dyDescent="0.25">
      <c r="A41" s="38" t="s">
        <v>179</v>
      </c>
      <c r="B41" s="19">
        <v>15901.620000000003</v>
      </c>
      <c r="C41" s="140">
        <v>23522.32</v>
      </c>
      <c r="D41" s="247">
        <f t="shared" si="19"/>
        <v>0.10645605600276679</v>
      </c>
      <c r="E41" s="215">
        <f t="shared" si="20"/>
        <v>0.15028047992244453</v>
      </c>
      <c r="F41" s="52">
        <f t="shared" si="25"/>
        <v>0.47924047990078972</v>
      </c>
      <c r="H41" s="19">
        <v>3222.0079999999998</v>
      </c>
      <c r="I41" s="140">
        <v>4588.5</v>
      </c>
      <c r="J41" s="247">
        <f t="shared" si="21"/>
        <v>8.9753759139671957E-2</v>
      </c>
      <c r="K41" s="215">
        <f t="shared" si="22"/>
        <v>0.12545660352596352</v>
      </c>
      <c r="L41" s="52">
        <f t="shared" si="26"/>
        <v>0.42411192026835448</v>
      </c>
      <c r="N41" s="27">
        <f t="shared" si="23"/>
        <v>2.0262136813733438</v>
      </c>
      <c r="O41" s="152">
        <f t="shared" si="24"/>
        <v>1.9507004411129514</v>
      </c>
      <c r="P41" s="52">
        <f t="shared" si="8"/>
        <v>-3.7268152394080385E-2</v>
      </c>
    </row>
    <row r="42" spans="1:16" ht="20.100000000000001" customHeight="1" x14ac:dyDescent="0.25">
      <c r="A42" s="38" t="s">
        <v>165</v>
      </c>
      <c r="B42" s="19">
        <v>10221.41</v>
      </c>
      <c r="C42" s="140">
        <v>15727.050000000001</v>
      </c>
      <c r="D42" s="247">
        <f t="shared" si="19"/>
        <v>6.8428939654402526E-2</v>
      </c>
      <c r="E42" s="215">
        <f t="shared" si="20"/>
        <v>0.10047770040388369</v>
      </c>
      <c r="F42" s="52">
        <f t="shared" si="25"/>
        <v>0.53863801569450798</v>
      </c>
      <c r="H42" s="19">
        <v>2947.1410000000001</v>
      </c>
      <c r="I42" s="140">
        <v>4025.1439999999998</v>
      </c>
      <c r="J42" s="247">
        <f t="shared" si="21"/>
        <v>8.2096935657717793E-2</v>
      </c>
      <c r="K42" s="215">
        <f t="shared" si="22"/>
        <v>0.1100535893958616</v>
      </c>
      <c r="L42" s="52">
        <f t="shared" si="26"/>
        <v>0.36577924164469894</v>
      </c>
      <c r="N42" s="27">
        <f t="shared" si="23"/>
        <v>2.8833018145246108</v>
      </c>
      <c r="O42" s="152">
        <f t="shared" si="24"/>
        <v>2.5593763611103162</v>
      </c>
      <c r="P42" s="52">
        <f t="shared" si="8"/>
        <v>-0.11234531597855021</v>
      </c>
    </row>
    <row r="43" spans="1:16" ht="20.100000000000001" customHeight="1" x14ac:dyDescent="0.25">
      <c r="A43" s="38" t="s">
        <v>167</v>
      </c>
      <c r="B43" s="19">
        <v>17037.640000000003</v>
      </c>
      <c r="C43" s="140">
        <v>15747.720000000001</v>
      </c>
      <c r="D43" s="247">
        <f t="shared" si="19"/>
        <v>0.11406133198975825</v>
      </c>
      <c r="E43" s="215">
        <f t="shared" si="20"/>
        <v>0.100609757850598</v>
      </c>
      <c r="F43" s="52">
        <f t="shared" si="25"/>
        <v>-7.5710016175949343E-2</v>
      </c>
      <c r="H43" s="19">
        <v>4148.3920000000007</v>
      </c>
      <c r="I43" s="140">
        <v>3516.3659999999995</v>
      </c>
      <c r="J43" s="247">
        <f t="shared" si="21"/>
        <v>0.11555954435399977</v>
      </c>
      <c r="K43" s="215">
        <f t="shared" si="22"/>
        <v>9.614282120827683E-2</v>
      </c>
      <c r="L43" s="52">
        <f t="shared" si="26"/>
        <v>-0.15235445444885659</v>
      </c>
      <c r="N43" s="27">
        <f t="shared" si="23"/>
        <v>2.4348395669822818</v>
      </c>
      <c r="O43" s="152">
        <f t="shared" si="24"/>
        <v>2.2329365774855021</v>
      </c>
      <c r="P43" s="52">
        <f t="shared" ref="P43:P50" si="27">(O43-N43)/N43</f>
        <v>-8.29225022603918E-2</v>
      </c>
    </row>
    <row r="44" spans="1:16" ht="20.100000000000001" customHeight="1" x14ac:dyDescent="0.25">
      <c r="A44" s="38" t="s">
        <v>161</v>
      </c>
      <c r="B44" s="19">
        <v>10027.119999999999</v>
      </c>
      <c r="C44" s="140">
        <v>10527.759999999998</v>
      </c>
      <c r="D44" s="247">
        <f t="shared" si="19"/>
        <v>6.7128232737699856E-2</v>
      </c>
      <c r="E44" s="215">
        <f t="shared" si="20"/>
        <v>6.7260237311128943E-2</v>
      </c>
      <c r="F44" s="52">
        <f t="shared" ref="F44:F55" si="28">(C44-B44)/B44</f>
        <v>4.992859365401027E-2</v>
      </c>
      <c r="H44" s="19">
        <v>1893.6880000000001</v>
      </c>
      <c r="I44" s="140">
        <v>2157.65</v>
      </c>
      <c r="J44" s="247">
        <f t="shared" si="21"/>
        <v>5.2751457053392521E-2</v>
      </c>
      <c r="K44" s="215">
        <f t="shared" si="22"/>
        <v>5.8993448969771219E-2</v>
      </c>
      <c r="L44" s="52">
        <f t="shared" ref="L44:L55" si="29">(I44-H44)/H44</f>
        <v>0.13939043812919549</v>
      </c>
      <c r="N44" s="27">
        <f t="shared" si="23"/>
        <v>1.8885662084427037</v>
      </c>
      <c r="O44" s="152">
        <f t="shared" si="24"/>
        <v>2.0494863104782026</v>
      </c>
      <c r="P44" s="52">
        <f t="shared" si="27"/>
        <v>8.5207551271497275E-2</v>
      </c>
    </row>
    <row r="45" spans="1:16" ht="20.100000000000001" customHeight="1" x14ac:dyDescent="0.25">
      <c r="A45" s="38" t="s">
        <v>169</v>
      </c>
      <c r="B45" s="19">
        <v>5730.0500000000011</v>
      </c>
      <c r="C45" s="140">
        <v>6669.58</v>
      </c>
      <c r="D45" s="247">
        <f t="shared" si="19"/>
        <v>3.8360778568388244E-2</v>
      </c>
      <c r="E45" s="215">
        <f t="shared" si="20"/>
        <v>4.2610919470576783E-2</v>
      </c>
      <c r="F45" s="52">
        <f t="shared" si="28"/>
        <v>0.16396541042399257</v>
      </c>
      <c r="H45" s="19">
        <v>1566.8969999999997</v>
      </c>
      <c r="I45" s="140">
        <v>1800.7219999999998</v>
      </c>
      <c r="J45" s="247">
        <f t="shared" si="21"/>
        <v>4.3648214385151915E-2</v>
      </c>
      <c r="K45" s="215">
        <f t="shared" si="22"/>
        <v>4.9234491885034343E-2</v>
      </c>
      <c r="L45" s="52">
        <f t="shared" si="29"/>
        <v>0.14922806030007083</v>
      </c>
      <c r="N45" s="27">
        <f t="shared" si="23"/>
        <v>2.7345258767375489</v>
      </c>
      <c r="O45" s="152">
        <f t="shared" si="24"/>
        <v>2.6999031423268027</v>
      </c>
      <c r="P45" s="52">
        <f t="shared" si="27"/>
        <v>-1.2661329960443862E-2</v>
      </c>
    </row>
    <row r="46" spans="1:16" ht="20.100000000000001" customHeight="1" x14ac:dyDescent="0.25">
      <c r="A46" s="38" t="s">
        <v>178</v>
      </c>
      <c r="B46" s="19">
        <v>3504.83</v>
      </c>
      <c r="C46" s="140">
        <v>4814.84</v>
      </c>
      <c r="D46" s="247">
        <f t="shared" si="19"/>
        <v>2.3463670919074728E-2</v>
      </c>
      <c r="E46" s="215">
        <f t="shared" si="20"/>
        <v>3.0761271250020528E-2</v>
      </c>
      <c r="F46" s="52">
        <f t="shared" si="28"/>
        <v>0.37377276501285378</v>
      </c>
      <c r="H46" s="19">
        <v>1039.4180000000001</v>
      </c>
      <c r="I46" s="140">
        <v>1274.6300000000001</v>
      </c>
      <c r="J46" s="247">
        <f t="shared" si="21"/>
        <v>2.8954513091661957E-2</v>
      </c>
      <c r="K46" s="215">
        <f t="shared" si="22"/>
        <v>3.4850332472986578E-2</v>
      </c>
      <c r="L46" s="52">
        <f t="shared" si="29"/>
        <v>0.22629202111181446</v>
      </c>
      <c r="N46" s="27">
        <f t="shared" si="23"/>
        <v>2.9656730854278242</v>
      </c>
      <c r="O46" s="152">
        <f t="shared" si="24"/>
        <v>2.6472946141512494</v>
      </c>
      <c r="P46" s="52">
        <f t="shared" si="27"/>
        <v>-0.10735454047209854</v>
      </c>
    </row>
    <row r="47" spans="1:16" ht="20.100000000000001" customHeight="1" x14ac:dyDescent="0.25">
      <c r="A47" s="38" t="s">
        <v>173</v>
      </c>
      <c r="B47" s="19">
        <v>4299.71</v>
      </c>
      <c r="C47" s="140">
        <v>3555.13</v>
      </c>
      <c r="D47" s="247">
        <f t="shared" si="19"/>
        <v>2.8785128091078541E-2</v>
      </c>
      <c r="E47" s="215">
        <f t="shared" si="20"/>
        <v>2.2713178061801738E-2</v>
      </c>
      <c r="F47" s="52">
        <f t="shared" si="28"/>
        <v>-0.17316981842961501</v>
      </c>
      <c r="H47" s="19">
        <v>939.63299999999981</v>
      </c>
      <c r="I47" s="140">
        <v>817.03599999999994</v>
      </c>
      <c r="J47" s="247">
        <f t="shared" si="21"/>
        <v>2.6174855544023282E-2</v>
      </c>
      <c r="K47" s="215">
        <f t="shared" si="22"/>
        <v>2.2339013080187237E-2</v>
      </c>
      <c r="L47" s="52">
        <f t="shared" si="29"/>
        <v>-0.13047328052548163</v>
      </c>
      <c r="N47" s="27">
        <f t="shared" si="23"/>
        <v>2.1853404066785895</v>
      </c>
      <c r="O47" s="152">
        <f t="shared" si="24"/>
        <v>2.2981888144737321</v>
      </c>
      <c r="P47" s="52">
        <f t="shared" si="27"/>
        <v>5.1638823613139671E-2</v>
      </c>
    </row>
    <row r="48" spans="1:16" ht="20.100000000000001" customHeight="1" x14ac:dyDescent="0.25">
      <c r="A48" s="38" t="s">
        <v>174</v>
      </c>
      <c r="B48" s="19">
        <v>5045.25</v>
      </c>
      <c r="C48" s="140">
        <v>3034.3699999999994</v>
      </c>
      <c r="D48" s="247">
        <f t="shared" si="19"/>
        <v>3.3776270376726335E-2</v>
      </c>
      <c r="E48" s="215">
        <f t="shared" si="20"/>
        <v>1.938612262150451E-2</v>
      </c>
      <c r="F48" s="52">
        <f t="shared" si="28"/>
        <v>-0.39856895099350886</v>
      </c>
      <c r="H48" s="19">
        <v>1297.3130000000001</v>
      </c>
      <c r="I48" s="140">
        <v>792.48599999999999</v>
      </c>
      <c r="J48" s="247">
        <f t="shared" si="21"/>
        <v>3.6138556617725734E-2</v>
      </c>
      <c r="K48" s="215">
        <f t="shared" si="22"/>
        <v>2.166777855549237E-2</v>
      </c>
      <c r="L48" s="52">
        <f t="shared" si="29"/>
        <v>-0.38913276903877481</v>
      </c>
      <c r="N48" s="27">
        <f t="shared" si="23"/>
        <v>2.5713552351221445</v>
      </c>
      <c r="O48" s="152">
        <f t="shared" si="24"/>
        <v>2.6116986392562547</v>
      </c>
      <c r="P48" s="52">
        <f t="shared" si="27"/>
        <v>1.5689549068545482E-2</v>
      </c>
    </row>
    <row r="49" spans="1:16" ht="20.100000000000001" customHeight="1" x14ac:dyDescent="0.25">
      <c r="A49" s="38" t="s">
        <v>185</v>
      </c>
      <c r="B49" s="19">
        <v>2214.54</v>
      </c>
      <c r="C49" s="140">
        <v>2137.7499999999995</v>
      </c>
      <c r="D49" s="247">
        <f t="shared" si="19"/>
        <v>1.4825608602165511E-2</v>
      </c>
      <c r="E49" s="215">
        <f t="shared" si="20"/>
        <v>1.3657755525569151E-2</v>
      </c>
      <c r="F49" s="52">
        <f t="shared" si="28"/>
        <v>-3.4675372763644109E-2</v>
      </c>
      <c r="H49" s="19">
        <v>584.94999999999993</v>
      </c>
      <c r="I49" s="140">
        <v>556.67500000000007</v>
      </c>
      <c r="J49" s="247">
        <f t="shared" si="21"/>
        <v>1.6294640301560737E-2</v>
      </c>
      <c r="K49" s="215">
        <f t="shared" si="22"/>
        <v>1.5220345378188026E-2</v>
      </c>
      <c r="L49" s="52">
        <f t="shared" si="29"/>
        <v>-4.8337464740575889E-2</v>
      </c>
      <c r="N49" s="27">
        <f t="shared" ref="N49" si="30">(H49/B49)*10</f>
        <v>2.6414063417233375</v>
      </c>
      <c r="O49" s="152">
        <f t="shared" ref="O49" si="31">(I49/C49)*10</f>
        <v>2.6040229212957557</v>
      </c>
      <c r="P49" s="52">
        <f t="shared" ref="P49" si="32">(O49-N49)/N49</f>
        <v>-1.4152847230309771E-2</v>
      </c>
    </row>
    <row r="50" spans="1:16" ht="20.100000000000001" customHeight="1" x14ac:dyDescent="0.25">
      <c r="A50" s="38" t="s">
        <v>184</v>
      </c>
      <c r="B50" s="19">
        <v>2526.8700000000003</v>
      </c>
      <c r="C50" s="140">
        <v>1051.7400000000002</v>
      </c>
      <c r="D50" s="247">
        <f t="shared" si="19"/>
        <v>1.6916554051204302E-2</v>
      </c>
      <c r="E50" s="215">
        <f t="shared" si="20"/>
        <v>6.7194048866621942E-3</v>
      </c>
      <c r="F50" s="52">
        <f t="shared" si="28"/>
        <v>-0.58377755879803861</v>
      </c>
      <c r="H50" s="19">
        <v>685.351</v>
      </c>
      <c r="I50" s="140">
        <v>251.26899999999998</v>
      </c>
      <c r="J50" s="247">
        <f t="shared" si="21"/>
        <v>1.9091457432797596E-2</v>
      </c>
      <c r="K50" s="215">
        <f t="shared" si="22"/>
        <v>6.870078524869855E-3</v>
      </c>
      <c r="L50" s="52">
        <f t="shared" si="29"/>
        <v>-0.63337180510424584</v>
      </c>
      <c r="N50" s="27">
        <f t="shared" si="23"/>
        <v>2.7122527078955381</v>
      </c>
      <c r="O50" s="152">
        <f t="shared" si="24"/>
        <v>2.3890790499553112</v>
      </c>
      <c r="P50" s="52">
        <f t="shared" si="27"/>
        <v>-0.119153225287396</v>
      </c>
    </row>
    <row r="51" spans="1:16" ht="20.100000000000001" customHeight="1" x14ac:dyDescent="0.25">
      <c r="A51" s="38" t="s">
        <v>188</v>
      </c>
      <c r="B51" s="19">
        <v>1540.1299999999999</v>
      </c>
      <c r="C51" s="140">
        <v>1306.0500000000002</v>
      </c>
      <c r="D51" s="247">
        <f t="shared" si="19"/>
        <v>1.0310658004124182E-2</v>
      </c>
      <c r="E51" s="215">
        <f t="shared" si="20"/>
        <v>8.3441523116218434E-3</v>
      </c>
      <c r="F51" s="52">
        <f t="shared" si="28"/>
        <v>-0.15198716991422784</v>
      </c>
      <c r="H51" s="19">
        <v>322.64500000000015</v>
      </c>
      <c r="I51" s="140">
        <v>250.994</v>
      </c>
      <c r="J51" s="247">
        <f t="shared" si="21"/>
        <v>8.9877497565553754E-3</v>
      </c>
      <c r="K51" s="215">
        <f t="shared" si="22"/>
        <v>6.8625596045321325E-3</v>
      </c>
      <c r="L51" s="52">
        <f t="shared" si="29"/>
        <v>-0.22207379627764298</v>
      </c>
      <c r="N51" s="27">
        <f t="shared" ref="N51" si="33">(H51/B51)*10</f>
        <v>2.0949205586541408</v>
      </c>
      <c r="O51" s="152">
        <f t="shared" ref="O51" si="34">(I51/C51)*10</f>
        <v>1.9217794112017148</v>
      </c>
      <c r="P51" s="52">
        <f t="shared" ref="P51" si="35">(O51-N51)/N51</f>
        <v>-8.2648073091448726E-2</v>
      </c>
    </row>
    <row r="52" spans="1:16" ht="20.100000000000001" customHeight="1" x14ac:dyDescent="0.25">
      <c r="A52" s="38" t="s">
        <v>190</v>
      </c>
      <c r="B52" s="19">
        <v>986.59999999999991</v>
      </c>
      <c r="C52" s="140">
        <v>560.33000000000004</v>
      </c>
      <c r="D52" s="247">
        <f t="shared" si="19"/>
        <v>6.6049587936530801E-3</v>
      </c>
      <c r="E52" s="215">
        <f t="shared" si="20"/>
        <v>3.5798620763148941E-3</v>
      </c>
      <c r="F52" s="52">
        <f t="shared" si="28"/>
        <v>-0.43205959862152837</v>
      </c>
      <c r="H52" s="19">
        <v>241.05300000000003</v>
      </c>
      <c r="I52" s="140">
        <v>136.42600000000002</v>
      </c>
      <c r="J52" s="247">
        <f t="shared" si="21"/>
        <v>6.714884910867803E-3</v>
      </c>
      <c r="K52" s="215">
        <f t="shared" si="22"/>
        <v>3.7300953672514117E-3</v>
      </c>
      <c r="L52" s="52">
        <f t="shared" si="29"/>
        <v>-0.43404147635582213</v>
      </c>
      <c r="N52" s="27">
        <f t="shared" ref="N52:N53" si="36">(H52/B52)*10</f>
        <v>2.4432698155280765</v>
      </c>
      <c r="O52" s="152">
        <f t="shared" ref="O52:O53" si="37">(I52/C52)*10</f>
        <v>2.4347438116824014</v>
      </c>
      <c r="P52" s="52">
        <f t="shared" ref="P52:P53" si="38">(O52-N52)/N52</f>
        <v>-3.4895875156679638E-3</v>
      </c>
    </row>
    <row r="53" spans="1:16" ht="20.100000000000001" customHeight="1" x14ac:dyDescent="0.25">
      <c r="A53" s="38" t="s">
        <v>191</v>
      </c>
      <c r="B53" s="19">
        <v>991.54000000000008</v>
      </c>
      <c r="C53" s="140">
        <v>514.98</v>
      </c>
      <c r="D53" s="247">
        <f t="shared" si="19"/>
        <v>6.6380304502926986E-3</v>
      </c>
      <c r="E53" s="215">
        <f t="shared" si="20"/>
        <v>3.2901279104467795E-3</v>
      </c>
      <c r="F53" s="52">
        <f t="shared" si="28"/>
        <v>-0.48062609677874824</v>
      </c>
      <c r="H53" s="19">
        <v>259.79399999999998</v>
      </c>
      <c r="I53" s="140">
        <v>111.53200000000001</v>
      </c>
      <c r="J53" s="247">
        <f t="shared" si="21"/>
        <v>7.2369429566692374E-3</v>
      </c>
      <c r="K53" s="215">
        <f t="shared" si="22"/>
        <v>3.0494553567522648E-3</v>
      </c>
      <c r="L53" s="52">
        <f t="shared" si="29"/>
        <v>-0.57069062410987159</v>
      </c>
      <c r="N53" s="27">
        <f t="shared" si="36"/>
        <v>2.6201060975855732</v>
      </c>
      <c r="O53" s="152">
        <f t="shared" si="37"/>
        <v>2.165754009864461</v>
      </c>
      <c r="P53" s="52">
        <f t="shared" si="38"/>
        <v>-0.17340980509903683</v>
      </c>
    </row>
    <row r="54" spans="1:16" ht="20.100000000000001" customHeight="1" x14ac:dyDescent="0.25">
      <c r="A54" s="38" t="s">
        <v>192</v>
      </c>
      <c r="B54" s="19">
        <v>513.83000000000004</v>
      </c>
      <c r="C54" s="140">
        <v>236.45000000000002</v>
      </c>
      <c r="D54" s="247">
        <f t="shared" si="19"/>
        <v>3.4399209172336943E-3</v>
      </c>
      <c r="E54" s="215">
        <f t="shared" si="20"/>
        <v>1.5106426354909725E-3</v>
      </c>
      <c r="F54" s="52">
        <f t="shared" si="28"/>
        <v>-0.53982834789716438</v>
      </c>
      <c r="H54" s="19">
        <v>131.42599999999999</v>
      </c>
      <c r="I54" s="140">
        <v>82.275000000000006</v>
      </c>
      <c r="J54" s="247">
        <f t="shared" si="21"/>
        <v>3.6610640161944125E-3</v>
      </c>
      <c r="K54" s="215">
        <f t="shared" si="22"/>
        <v>2.2495242574040865E-3</v>
      </c>
      <c r="L54" s="52">
        <f t="shared" si="29"/>
        <v>-0.37398231704533341</v>
      </c>
      <c r="N54" s="27">
        <f t="shared" ref="N54" si="39">(H54/B54)*10</f>
        <v>2.5577720257672762</v>
      </c>
      <c r="O54" s="152">
        <f t="shared" ref="O54" si="40">(I54/C54)*10</f>
        <v>3.4795939945020087</v>
      </c>
      <c r="P54" s="52">
        <f t="shared" ref="P54" si="41">(O54-N54)/N54</f>
        <v>0.36040036385111601</v>
      </c>
    </row>
    <row r="55" spans="1:16" ht="20.100000000000001" customHeight="1" x14ac:dyDescent="0.25">
      <c r="A55" s="38" t="s">
        <v>211</v>
      </c>
      <c r="B55" s="19">
        <v>84.100000000000023</v>
      </c>
      <c r="C55" s="140">
        <v>265.82</v>
      </c>
      <c r="D55" s="247">
        <f t="shared" si="19"/>
        <v>5.6302152295380518E-4</v>
      </c>
      <c r="E55" s="215">
        <f t="shared" si="20"/>
        <v>1.6982830423607964E-3</v>
      </c>
      <c r="F55" s="52">
        <f t="shared" si="28"/>
        <v>2.1607609988109386</v>
      </c>
      <c r="H55" s="19">
        <v>17.012</v>
      </c>
      <c r="I55" s="140">
        <v>61.782000000000004</v>
      </c>
      <c r="J55" s="247">
        <f t="shared" si="21"/>
        <v>4.738942145656061E-4</v>
      </c>
      <c r="K55" s="215">
        <f t="shared" si="22"/>
        <v>1.6892143138370012E-3</v>
      </c>
      <c r="L55" s="52">
        <f t="shared" si="29"/>
        <v>2.6316717611098048</v>
      </c>
      <c r="N55" s="27">
        <f t="shared" ref="N55" si="42">(H55/B55)*10</f>
        <v>2.0228299643281802</v>
      </c>
      <c r="O55" s="152">
        <f t="shared" ref="O55" si="43">(I55/C55)*10</f>
        <v>2.3242043488074642</v>
      </c>
      <c r="P55" s="52">
        <f t="shared" ref="P55" si="44">(O55-N55)/N55</f>
        <v>0.14898651384145187</v>
      </c>
    </row>
    <row r="56" spans="1:16" ht="20.100000000000001" customHeight="1" x14ac:dyDescent="0.25">
      <c r="A56" s="38" t="s">
        <v>181</v>
      </c>
      <c r="B56" s="19">
        <v>364.82</v>
      </c>
      <c r="C56" s="140">
        <v>280.93</v>
      </c>
      <c r="D56" s="247">
        <f t="shared" si="19"/>
        <v>2.4423485375030577E-3</v>
      </c>
      <c r="E56" s="215">
        <f t="shared" si="20"/>
        <v>1.7948185053435351E-3</v>
      </c>
      <c r="F56" s="52">
        <f t="shared" ref="F56:F59" si="45">(C56-B56)/B56</f>
        <v>-0.22994901595307271</v>
      </c>
      <c r="H56" s="19">
        <v>149.25400000000002</v>
      </c>
      <c r="I56" s="140">
        <v>58.904000000000003</v>
      </c>
      <c r="J56" s="247">
        <f t="shared" si="21"/>
        <v>4.1576891077342451E-3</v>
      </c>
      <c r="K56" s="215">
        <f t="shared" si="22"/>
        <v>1.6105253948116719E-3</v>
      </c>
      <c r="L56" s="52">
        <f t="shared" ref="L56:L59" si="46">(I56-H56)/H56</f>
        <v>-0.60534391038096136</v>
      </c>
      <c r="N56" s="27">
        <f t="shared" si="23"/>
        <v>4.0911682473548607</v>
      </c>
      <c r="O56" s="152">
        <f t="shared" si="24"/>
        <v>2.0967500800911258</v>
      </c>
      <c r="P56" s="52">
        <f t="shared" ref="P56" si="47">(O56-N56)/N56</f>
        <v>-0.487493558484969</v>
      </c>
    </row>
    <row r="57" spans="1:16" ht="20.100000000000001" customHeight="1" x14ac:dyDescent="0.25">
      <c r="A57" s="38" t="s">
        <v>189</v>
      </c>
      <c r="B57" s="19">
        <v>69.89</v>
      </c>
      <c r="C57" s="140">
        <v>61.21</v>
      </c>
      <c r="D57" s="247">
        <f t="shared" si="19"/>
        <v>4.6789030010988626E-4</v>
      </c>
      <c r="E57" s="215">
        <f t="shared" si="20"/>
        <v>3.9106126334701808E-4</v>
      </c>
      <c r="F57" s="52">
        <f t="shared" si="45"/>
        <v>-0.12419516382887394</v>
      </c>
      <c r="H57" s="19">
        <v>29.915999999999997</v>
      </c>
      <c r="I57" s="140">
        <v>21.547999999999998</v>
      </c>
      <c r="J57" s="247">
        <f t="shared" si="21"/>
        <v>8.3335406318743653E-4</v>
      </c>
      <c r="K57" s="215">
        <f t="shared" si="22"/>
        <v>5.8915525613543909E-4</v>
      </c>
      <c r="L57" s="52">
        <f t="shared" si="46"/>
        <v>-0.27971653964433746</v>
      </c>
      <c r="N57" s="27">
        <f t="shared" ref="N57:N59" si="48">(H57/B57)*10</f>
        <v>4.2804406925168115</v>
      </c>
      <c r="O57" s="152">
        <f t="shared" ref="O57:O59" si="49">(I57/C57)*10</f>
        <v>3.5203398137559216</v>
      </c>
      <c r="P57" s="52">
        <f t="shared" ref="P57:P59" si="50">(O57-N57)/N57</f>
        <v>-0.17757537911685586</v>
      </c>
    </row>
    <row r="58" spans="1:16" ht="20.100000000000001" customHeight="1" x14ac:dyDescent="0.25">
      <c r="A58" s="38" t="s">
        <v>213</v>
      </c>
      <c r="B58" s="19">
        <v>14.04</v>
      </c>
      <c r="C58" s="140">
        <v>50.67</v>
      </c>
      <c r="D58" s="247">
        <f t="shared" si="19"/>
        <v>9.3993129396806454E-5</v>
      </c>
      <c r="E58" s="215">
        <f t="shared" si="20"/>
        <v>3.237228265609117E-4</v>
      </c>
      <c r="F58" s="52">
        <f t="shared" si="45"/>
        <v>2.6089743589743595</v>
      </c>
      <c r="H58" s="19">
        <v>8.2789999999999999</v>
      </c>
      <c r="I58" s="140">
        <v>19.021000000000001</v>
      </c>
      <c r="J58" s="247">
        <f t="shared" si="21"/>
        <v>2.306236893010024E-4</v>
      </c>
      <c r="K58" s="215">
        <f t="shared" si="22"/>
        <v>5.2006321361389401E-4</v>
      </c>
      <c r="L58" s="52">
        <f t="shared" si="46"/>
        <v>1.2974996980311633</v>
      </c>
      <c r="N58" s="27">
        <f t="shared" ref="N58" si="51">(H58/B58)*10</f>
        <v>5.8967236467236468</v>
      </c>
      <c r="O58" s="152">
        <f t="shared" ref="O58" si="52">(I58/C58)*10</f>
        <v>3.7538977698835603</v>
      </c>
      <c r="P58" s="52">
        <f t="shared" ref="P58" si="53">(O58-N58)/N58</f>
        <v>-0.36339262363612529</v>
      </c>
    </row>
    <row r="59" spans="1:16" ht="20.100000000000001" customHeight="1" x14ac:dyDescent="0.25">
      <c r="A59" s="38" t="s">
        <v>187</v>
      </c>
      <c r="B59" s="19">
        <v>155.91999999999999</v>
      </c>
      <c r="C59" s="140">
        <v>63.84</v>
      </c>
      <c r="D59" s="247">
        <f t="shared" si="19"/>
        <v>1.0438325310220841E-3</v>
      </c>
      <c r="E59" s="215">
        <f t="shared" si="20"/>
        <v>4.0786392831357028E-4</v>
      </c>
      <c r="F59" s="52">
        <f t="shared" si="45"/>
        <v>-0.59055926115956892</v>
      </c>
      <c r="H59" s="19">
        <v>39.106999999999999</v>
      </c>
      <c r="I59" s="140">
        <v>17.851000000000003</v>
      </c>
      <c r="J59" s="247">
        <f t="shared" si="21"/>
        <v>1.0893828502831623E-3</v>
      </c>
      <c r="K59" s="215">
        <f t="shared" si="22"/>
        <v>4.8807362526794712E-4</v>
      </c>
      <c r="L59" s="52">
        <f t="shared" si="46"/>
        <v>-0.54353440560513455</v>
      </c>
      <c r="N59" s="27">
        <f t="shared" si="48"/>
        <v>2.5081452026680351</v>
      </c>
      <c r="O59" s="152">
        <f t="shared" si="49"/>
        <v>2.7962092731829573</v>
      </c>
      <c r="P59" s="52">
        <f t="shared" si="50"/>
        <v>0.11485143292680765</v>
      </c>
    </row>
    <row r="60" spans="1:16" ht="20.100000000000001" customHeight="1" x14ac:dyDescent="0.25">
      <c r="A60" s="38" t="s">
        <v>195</v>
      </c>
      <c r="B60" s="19">
        <v>7.87</v>
      </c>
      <c r="C60" s="140">
        <v>51.18</v>
      </c>
      <c r="D60" s="247">
        <f t="shared" si="19"/>
        <v>5.2687031933964877E-5</v>
      </c>
      <c r="E60" s="215">
        <f t="shared" si="20"/>
        <v>3.2698113801830393E-4</v>
      </c>
      <c r="F60" s="52">
        <f t="shared" ref="F60:F61" si="54">(C60-B60)/B60</f>
        <v>5.5031766200762391</v>
      </c>
      <c r="H60" s="19">
        <v>3.7090000000000005</v>
      </c>
      <c r="I60" s="140">
        <v>14.390999999999998</v>
      </c>
      <c r="J60" s="247">
        <f t="shared" si="21"/>
        <v>1.0331963565858414E-4</v>
      </c>
      <c r="K60" s="215">
        <f t="shared" si="22"/>
        <v>3.9347193665514678E-4</v>
      </c>
      <c r="L60" s="52">
        <f t="shared" ref="L60:L61" si="55">(I60-H60)/H60</f>
        <v>2.880021569156106</v>
      </c>
      <c r="N60" s="27">
        <f t="shared" ref="N60:N61" si="56">(H60/B60)*10</f>
        <v>4.7128335451080057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114.19999999995343</v>
      </c>
      <c r="C61" s="140">
        <f>C62-SUM(C39:C60)</f>
        <v>68.029999999998836</v>
      </c>
      <c r="D61" s="247">
        <f t="shared" si="19"/>
        <v>7.6453100976573514E-4</v>
      </c>
      <c r="E61" s="215">
        <f t="shared" si="20"/>
        <v>4.3463319303213831E-4</v>
      </c>
      <c r="F61" s="52">
        <f t="shared" si="54"/>
        <v>-0.40429071803829619</v>
      </c>
      <c r="H61" s="19">
        <f>H62-SUM(H39:H60)</f>
        <v>31.023999999990338</v>
      </c>
      <c r="I61" s="140">
        <f>I62-SUM(I39:I60)</f>
        <v>20.790999999990163</v>
      </c>
      <c r="J61" s="247">
        <f t="shared" si="21"/>
        <v>8.6421902849040584E-4</v>
      </c>
      <c r="K61" s="215">
        <f t="shared" si="22"/>
        <v>5.6845771906005745E-4</v>
      </c>
      <c r="L61" s="52">
        <f t="shared" si="55"/>
        <v>-0.32984141309964421</v>
      </c>
      <c r="N61" s="27">
        <f t="shared" si="56"/>
        <v>2.7166374781088432</v>
      </c>
      <c r="O61" s="152">
        <f t="shared" ref="O61" si="58">(I61/C61)*10</f>
        <v>3.0561516977789971</v>
      </c>
      <c r="P61" s="52">
        <f t="shared" si="57"/>
        <v>0.1249759021606751</v>
      </c>
    </row>
    <row r="62" spans="1:16" ht="26.25" customHeight="1" thickBot="1" x14ac:dyDescent="0.3">
      <c r="A62" s="12" t="s">
        <v>18</v>
      </c>
      <c r="B62" s="17">
        <v>149372.62</v>
      </c>
      <c r="C62" s="145">
        <v>156522.78999999998</v>
      </c>
      <c r="D62" s="253">
        <f>SUM(D39:D61)</f>
        <v>0.99999999999999978</v>
      </c>
      <c r="E62" s="254">
        <f>SUM(E39:E61)</f>
        <v>1.0000000000000002</v>
      </c>
      <c r="F62" s="57">
        <f t="shared" si="25"/>
        <v>4.7868009545524365E-2</v>
      </c>
      <c r="G62" s="1"/>
      <c r="H62" s="17">
        <v>35898.307000000001</v>
      </c>
      <c r="I62" s="145">
        <v>36574.399999999994</v>
      </c>
      <c r="J62" s="253">
        <f>SUM(J39:J61)</f>
        <v>0.99999999999999956</v>
      </c>
      <c r="K62" s="254">
        <f>SUM(K39:K61)</f>
        <v>1</v>
      </c>
      <c r="L62" s="57">
        <f t="shared" si="26"/>
        <v>1.8833562262420719E-2</v>
      </c>
      <c r="M62" s="1"/>
      <c r="N62" s="29">
        <f t="shared" si="23"/>
        <v>2.4032722328898029</v>
      </c>
      <c r="O62" s="146">
        <f t="shared" si="24"/>
        <v>2.33668208955386</v>
      </c>
      <c r="P62" s="57">
        <f t="shared" si="8"/>
        <v>-2.7708114971174876E-2</v>
      </c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B5</f>
        <v>jan-jun</v>
      </c>
      <c r="C66" s="353"/>
      <c r="D66" s="359" t="str">
        <f>B5</f>
        <v>jan-jun</v>
      </c>
      <c r="E66" s="353"/>
      <c r="F66" s="131" t="str">
        <f>F37</f>
        <v>2024/2023</v>
      </c>
      <c r="H66" s="348" t="str">
        <f>B5</f>
        <v>jan-jun</v>
      </c>
      <c r="I66" s="353"/>
      <c r="J66" s="359" t="str">
        <f>B5</f>
        <v>jan-jun</v>
      </c>
      <c r="K66" s="349"/>
      <c r="L66" s="131" t="str">
        <f>L37</f>
        <v>2024/2023</v>
      </c>
      <c r="N66" s="348" t="str">
        <f>B5</f>
        <v>jan-jun</v>
      </c>
      <c r="O66" s="349"/>
      <c r="P66" s="131" t="str">
        <f>P37</f>
        <v>2024/2023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164</v>
      </c>
      <c r="B68" s="39">
        <v>49641.42</v>
      </c>
      <c r="C68" s="147">
        <v>52182.64</v>
      </c>
      <c r="D68" s="247">
        <f>B68/$B$96</f>
        <v>0.22409158492907111</v>
      </c>
      <c r="E68" s="246">
        <f>C68/$C$96</f>
        <v>0.22831880671174332</v>
      </c>
      <c r="F68" s="61">
        <f t="shared" ref="F68:F76" si="59">(C68-B68)/B68</f>
        <v>5.1191525141706287E-2</v>
      </c>
      <c r="H68" s="19">
        <v>12979.549000000001</v>
      </c>
      <c r="I68" s="147">
        <v>13485.431999999997</v>
      </c>
      <c r="J68" s="261">
        <f>H68/$H$96</f>
        <v>0.21881605644396149</v>
      </c>
      <c r="K68" s="246">
        <f>I68/$I$96</f>
        <v>0.21984842438043359</v>
      </c>
      <c r="L68" s="61">
        <f t="shared" ref="L68:L76" si="60">(I68-H68)/H68</f>
        <v>3.8975391209663458E-2</v>
      </c>
      <c r="N68" s="41">
        <f t="shared" ref="N68:N96" si="61">(H68/B68)*10</f>
        <v>2.6146611035703655</v>
      </c>
      <c r="O68" s="149">
        <f t="shared" ref="O68:O96" si="62">(I68/C68)*10</f>
        <v>2.5842755368452028</v>
      </c>
      <c r="P68" s="61">
        <f t="shared" si="8"/>
        <v>-1.1621225666175497E-2</v>
      </c>
    </row>
    <row r="69" spans="1:16" ht="20.100000000000001" customHeight="1" x14ac:dyDescent="0.25">
      <c r="A69" s="38" t="s">
        <v>163</v>
      </c>
      <c r="B69" s="19">
        <v>38137.19</v>
      </c>
      <c r="C69" s="140">
        <v>38915.700000000004</v>
      </c>
      <c r="D69" s="247">
        <f t="shared" ref="D69:D95" si="63">B69/$B$96</f>
        <v>0.17215912340624268</v>
      </c>
      <c r="E69" s="215">
        <f t="shared" ref="E69:E95" si="64">C69/$C$96</f>
        <v>0.17027092125565496</v>
      </c>
      <c r="F69" s="52">
        <f t="shared" si="59"/>
        <v>2.0413407490169098E-2</v>
      </c>
      <c r="H69" s="19">
        <v>9552.8529999999992</v>
      </c>
      <c r="I69" s="140">
        <v>9923.8490000000002</v>
      </c>
      <c r="J69" s="262">
        <f t="shared" ref="J69:J95" si="65">H69/$H$96</f>
        <v>0.16104701490389739</v>
      </c>
      <c r="K69" s="215">
        <f t="shared" ref="K69:K96" si="66">I69/$I$96</f>
        <v>0.16178514462416493</v>
      </c>
      <c r="L69" s="52">
        <f t="shared" si="60"/>
        <v>3.883614664645222E-2</v>
      </c>
      <c r="N69" s="40">
        <f t="shared" si="61"/>
        <v>2.5048654607221978</v>
      </c>
      <c r="O69" s="143">
        <f t="shared" si="62"/>
        <v>2.5500887816485376</v>
      </c>
      <c r="P69" s="52">
        <f t="shared" si="8"/>
        <v>1.8054191586521794E-2</v>
      </c>
    </row>
    <row r="70" spans="1:16" ht="20.100000000000001" customHeight="1" x14ac:dyDescent="0.25">
      <c r="A70" s="38" t="s">
        <v>162</v>
      </c>
      <c r="B70" s="19">
        <v>39169.74</v>
      </c>
      <c r="C70" s="140">
        <v>34689.14</v>
      </c>
      <c r="D70" s="247">
        <f t="shared" si="63"/>
        <v>0.17682026658100503</v>
      </c>
      <c r="E70" s="215">
        <f t="shared" si="64"/>
        <v>0.15177812105053717</v>
      </c>
      <c r="F70" s="52">
        <f t="shared" si="59"/>
        <v>-0.11438932196128948</v>
      </c>
      <c r="H70" s="19">
        <v>10211.42</v>
      </c>
      <c r="I70" s="140">
        <v>9230.7220000000016</v>
      </c>
      <c r="J70" s="262">
        <f t="shared" si="65"/>
        <v>0.17214948339830582</v>
      </c>
      <c r="K70" s="215">
        <f t="shared" si="66"/>
        <v>0.15048533021365615</v>
      </c>
      <c r="L70" s="52">
        <f t="shared" si="60"/>
        <v>-9.6039336350869767E-2</v>
      </c>
      <c r="N70" s="40">
        <f t="shared" si="61"/>
        <v>2.6069665001605835</v>
      </c>
      <c r="O70" s="143">
        <f t="shared" si="62"/>
        <v>2.6609832356754888</v>
      </c>
      <c r="P70" s="52">
        <f t="shared" si="8"/>
        <v>2.0720149457838431E-2</v>
      </c>
    </row>
    <row r="71" spans="1:16" ht="20.100000000000001" customHeight="1" x14ac:dyDescent="0.25">
      <c r="A71" s="38" t="s">
        <v>166</v>
      </c>
      <c r="B71" s="19">
        <v>17757.29</v>
      </c>
      <c r="C71" s="140">
        <v>19016.449999999997</v>
      </c>
      <c r="D71" s="247">
        <f t="shared" si="63"/>
        <v>8.0160061097066637E-2</v>
      </c>
      <c r="E71" s="215">
        <f t="shared" si="64"/>
        <v>8.3204168510706444E-2</v>
      </c>
      <c r="F71" s="52">
        <f t="shared" si="59"/>
        <v>7.0909468730870312E-2</v>
      </c>
      <c r="H71" s="19">
        <v>5240.1450000000013</v>
      </c>
      <c r="I71" s="140">
        <v>6117.1819999999998</v>
      </c>
      <c r="J71" s="262">
        <f t="shared" si="65"/>
        <v>8.8341117560752136E-2</v>
      </c>
      <c r="K71" s="215">
        <f t="shared" si="66"/>
        <v>9.9726343534886366E-2</v>
      </c>
      <c r="L71" s="52">
        <f t="shared" si="60"/>
        <v>0.16736884189273354</v>
      </c>
      <c r="N71" s="40">
        <f t="shared" si="61"/>
        <v>2.9509823852626167</v>
      </c>
      <c r="O71" s="143">
        <f t="shared" si="62"/>
        <v>3.2167844155980747</v>
      </c>
      <c r="P71" s="52">
        <f t="shared" si="8"/>
        <v>9.0072387982689878E-2</v>
      </c>
    </row>
    <row r="72" spans="1:16" ht="20.100000000000001" customHeight="1" x14ac:dyDescent="0.25">
      <c r="A72" s="38" t="s">
        <v>176</v>
      </c>
      <c r="B72" s="19">
        <v>9146.3700000000008</v>
      </c>
      <c r="C72" s="140">
        <v>15273.590000000002</v>
      </c>
      <c r="D72" s="247">
        <f t="shared" si="63"/>
        <v>4.1288596290108309E-2</v>
      </c>
      <c r="E72" s="215">
        <f t="shared" si="64"/>
        <v>6.6827738937784972E-2</v>
      </c>
      <c r="F72" s="52">
        <f t="shared" si="59"/>
        <v>0.66990729655590153</v>
      </c>
      <c r="H72" s="19">
        <v>2065.6469999999999</v>
      </c>
      <c r="I72" s="140">
        <v>3218.9639999999999</v>
      </c>
      <c r="J72" s="262">
        <f t="shared" si="65"/>
        <v>3.4823762408485816E-2</v>
      </c>
      <c r="K72" s="215">
        <f t="shared" si="66"/>
        <v>5.2477678396757189E-2</v>
      </c>
      <c r="L72" s="52">
        <f t="shared" si="60"/>
        <v>0.55833208675054358</v>
      </c>
      <c r="N72" s="40">
        <f t="shared" si="61"/>
        <v>2.2584336736869379</v>
      </c>
      <c r="O72" s="143">
        <f t="shared" si="62"/>
        <v>2.1075359493085775</v>
      </c>
      <c r="P72" s="52">
        <f t="shared" ref="P72:P76" si="67">(O72-N72)/N72</f>
        <v>-6.6815211859650017E-2</v>
      </c>
    </row>
    <row r="73" spans="1:16" ht="20.100000000000001" customHeight="1" x14ac:dyDescent="0.25">
      <c r="A73" s="38" t="s">
        <v>170</v>
      </c>
      <c r="B73" s="19">
        <v>11281.76</v>
      </c>
      <c r="C73" s="140">
        <v>9183.6699999999983</v>
      </c>
      <c r="D73" s="247">
        <f t="shared" si="63"/>
        <v>5.0928186163679397E-2</v>
      </c>
      <c r="E73" s="215">
        <f t="shared" si="64"/>
        <v>4.0182033251564796E-2</v>
      </c>
      <c r="F73" s="52">
        <f t="shared" si="59"/>
        <v>-0.18597186963736173</v>
      </c>
      <c r="H73" s="19">
        <v>3812.5180000000014</v>
      </c>
      <c r="I73" s="140">
        <v>3199.9069999999997</v>
      </c>
      <c r="J73" s="262">
        <f t="shared" si="65"/>
        <v>6.4273431525364966E-2</v>
      </c>
      <c r="K73" s="215">
        <f t="shared" si="66"/>
        <v>5.2166998588841662E-2</v>
      </c>
      <c r="L73" s="52">
        <f t="shared" si="60"/>
        <v>-0.16068409381936072</v>
      </c>
      <c r="N73" s="40">
        <f t="shared" ref="N73" si="68">(H73/B73)*10</f>
        <v>3.3793645672306463</v>
      </c>
      <c r="O73" s="143">
        <f t="shared" ref="O73" si="69">(I73/C73)*10</f>
        <v>3.4843444940856982</v>
      </c>
      <c r="P73" s="52">
        <f t="shared" ref="P73" si="70">(O73-N73)/N73</f>
        <v>3.1064990108800816E-2</v>
      </c>
    </row>
    <row r="74" spans="1:16" ht="20.100000000000001" customHeight="1" x14ac:dyDescent="0.25">
      <c r="A74" s="38" t="s">
        <v>175</v>
      </c>
      <c r="B74" s="19">
        <v>10941.34</v>
      </c>
      <c r="C74" s="140">
        <v>11585.27</v>
      </c>
      <c r="D74" s="247">
        <f t="shared" si="63"/>
        <v>4.9391460233165027E-2</v>
      </c>
      <c r="E74" s="215">
        <f t="shared" si="64"/>
        <v>5.0689942514088183E-2</v>
      </c>
      <c r="F74" s="52">
        <f t="shared" si="59"/>
        <v>5.8852937574373917E-2</v>
      </c>
      <c r="H74" s="19">
        <v>2542.5220000000004</v>
      </c>
      <c r="I74" s="140">
        <v>2626.84</v>
      </c>
      <c r="J74" s="262">
        <f t="shared" si="65"/>
        <v>4.286317170666052E-2</v>
      </c>
      <c r="K74" s="215">
        <f t="shared" si="66"/>
        <v>4.2824481640595442E-2</v>
      </c>
      <c r="L74" s="52">
        <f t="shared" si="60"/>
        <v>3.3163134871595897E-2</v>
      </c>
      <c r="N74" s="40">
        <f t="shared" si="61"/>
        <v>2.3237756984062283</v>
      </c>
      <c r="O74" s="143">
        <f t="shared" si="62"/>
        <v>2.2673964439326837</v>
      </c>
      <c r="P74" s="52">
        <f t="shared" si="67"/>
        <v>-2.4261917581895963E-2</v>
      </c>
    </row>
    <row r="75" spans="1:16" ht="20.100000000000001" customHeight="1" x14ac:dyDescent="0.25">
      <c r="A75" s="38" t="s">
        <v>168</v>
      </c>
      <c r="B75" s="19">
        <v>10083.330000000002</v>
      </c>
      <c r="C75" s="140">
        <v>7836.2899999999991</v>
      </c>
      <c r="D75" s="247">
        <f t="shared" si="63"/>
        <v>4.5518226534673085E-2</v>
      </c>
      <c r="E75" s="215">
        <f t="shared" si="64"/>
        <v>3.4286735624091971E-2</v>
      </c>
      <c r="F75" s="52">
        <f t="shared" si="59"/>
        <v>-0.22284701581719554</v>
      </c>
      <c r="H75" s="19">
        <v>2785.384</v>
      </c>
      <c r="I75" s="140">
        <v>1977.2180000000003</v>
      </c>
      <c r="J75" s="262">
        <f t="shared" si="65"/>
        <v>4.6957466901362072E-2</v>
      </c>
      <c r="K75" s="215">
        <f t="shared" si="66"/>
        <v>3.223391449058749E-2</v>
      </c>
      <c r="L75" s="52">
        <f t="shared" si="60"/>
        <v>-0.29014527260873174</v>
      </c>
      <c r="N75" s="40">
        <f t="shared" si="61"/>
        <v>2.7623652106992429</v>
      </c>
      <c r="O75" s="143">
        <f t="shared" si="62"/>
        <v>2.5231557280294634</v>
      </c>
      <c r="P75" s="52">
        <f t="shared" si="67"/>
        <v>-8.6595893165490573E-2</v>
      </c>
    </row>
    <row r="76" spans="1:16" ht="20.100000000000001" customHeight="1" x14ac:dyDescent="0.25">
      <c r="A76" s="38" t="s">
        <v>186</v>
      </c>
      <c r="B76" s="19">
        <v>1681.0700000000002</v>
      </c>
      <c r="C76" s="140">
        <v>2455.3800000000006</v>
      </c>
      <c r="D76" s="247">
        <f t="shared" si="63"/>
        <v>7.5886959050871956E-3</v>
      </c>
      <c r="E76" s="215">
        <f t="shared" si="64"/>
        <v>1.0743217124006766E-2</v>
      </c>
      <c r="F76" s="52">
        <f t="shared" si="59"/>
        <v>0.46060544772079709</v>
      </c>
      <c r="H76" s="19">
        <v>546.57099999999991</v>
      </c>
      <c r="I76" s="140">
        <v>1278.578</v>
      </c>
      <c r="J76" s="262">
        <f t="shared" si="65"/>
        <v>9.2143810841680586E-3</v>
      </c>
      <c r="K76" s="215">
        <f t="shared" si="66"/>
        <v>2.0844223510784531E-2</v>
      </c>
      <c r="L76" s="52">
        <f t="shared" si="60"/>
        <v>1.3392715676462896</v>
      </c>
      <c r="N76" s="40">
        <f t="shared" si="61"/>
        <v>3.2513280232233033</v>
      </c>
      <c r="O76" s="143">
        <f t="shared" si="62"/>
        <v>5.2072510161359942</v>
      </c>
      <c r="P76" s="52">
        <f t="shared" si="67"/>
        <v>0.60157664158832769</v>
      </c>
    </row>
    <row r="77" spans="1:16" ht="20.100000000000001" customHeight="1" x14ac:dyDescent="0.25">
      <c r="A77" s="38" t="s">
        <v>200</v>
      </c>
      <c r="B77" s="19">
        <v>4152.74</v>
      </c>
      <c r="C77" s="140">
        <v>5663.27</v>
      </c>
      <c r="D77" s="247">
        <f t="shared" si="63"/>
        <v>1.8746322897256983E-2</v>
      </c>
      <c r="E77" s="215">
        <f t="shared" si="64"/>
        <v>2.4778950403552113E-2</v>
      </c>
      <c r="F77" s="52">
        <f t="shared" ref="F77:F80" si="71">(C77-B77)/B77</f>
        <v>0.36374297451802923</v>
      </c>
      <c r="H77" s="19">
        <v>846.65499999999986</v>
      </c>
      <c r="I77" s="140">
        <v>1256.3539999999998</v>
      </c>
      <c r="J77" s="262">
        <f t="shared" si="65"/>
        <v>1.4273354819074388E-2</v>
      </c>
      <c r="K77" s="215">
        <f t="shared" si="66"/>
        <v>2.0481913175940916E-2</v>
      </c>
      <c r="L77" s="52">
        <f t="shared" ref="L77:L80" si="72">(I77-H77)/H77</f>
        <v>0.48390312464935542</v>
      </c>
      <c r="N77" s="40">
        <f t="shared" si="61"/>
        <v>2.0387864397963753</v>
      </c>
      <c r="O77" s="143">
        <f t="shared" si="62"/>
        <v>2.2184250441882511</v>
      </c>
      <c r="P77" s="52">
        <f t="shared" ref="P77:P80" si="73">(O77-N77)/N77</f>
        <v>8.8110554830753793E-2</v>
      </c>
    </row>
    <row r="78" spans="1:16" ht="20.100000000000001" customHeight="1" x14ac:dyDescent="0.25">
      <c r="A78" s="38" t="s">
        <v>183</v>
      </c>
      <c r="B78" s="19">
        <v>3399.57</v>
      </c>
      <c r="C78" s="140">
        <v>3830.65</v>
      </c>
      <c r="D78" s="247">
        <f t="shared" si="63"/>
        <v>1.5346358532397389E-2</v>
      </c>
      <c r="E78" s="215">
        <f t="shared" si="64"/>
        <v>1.6760544060828265E-2</v>
      </c>
      <c r="F78" s="52">
        <f t="shared" si="71"/>
        <v>0.12680427230502678</v>
      </c>
      <c r="H78" s="19">
        <v>1083.6319999999998</v>
      </c>
      <c r="I78" s="140">
        <v>1159.057</v>
      </c>
      <c r="J78" s="262">
        <f t="shared" si="65"/>
        <v>1.8268437591821011E-2</v>
      </c>
      <c r="K78" s="215">
        <f t="shared" si="66"/>
        <v>1.8895713182722828E-2</v>
      </c>
      <c r="L78" s="52">
        <f t="shared" si="72"/>
        <v>6.9603887666661923E-2</v>
      </c>
      <c r="N78" s="40">
        <f t="shared" si="61"/>
        <v>3.1875560732680892</v>
      </c>
      <c r="O78" s="143">
        <f t="shared" si="62"/>
        <v>3.0257449780063435</v>
      </c>
      <c r="P78" s="52">
        <f t="shared" si="73"/>
        <v>-5.0763372170531423E-2</v>
      </c>
    </row>
    <row r="79" spans="1:16" ht="20.100000000000001" customHeight="1" x14ac:dyDescent="0.25">
      <c r="A79" s="38" t="s">
        <v>202</v>
      </c>
      <c r="B79" s="19">
        <v>2176.6400000000003</v>
      </c>
      <c r="C79" s="140">
        <v>3012.9199999999996</v>
      </c>
      <c r="D79" s="247">
        <f t="shared" si="63"/>
        <v>9.8258008618611926E-3</v>
      </c>
      <c r="E79" s="215">
        <f t="shared" si="64"/>
        <v>1.318266571254244E-2</v>
      </c>
      <c r="F79" s="52">
        <f t="shared" si="71"/>
        <v>0.38420685092619777</v>
      </c>
      <c r="H79" s="19">
        <v>641.75099999999998</v>
      </c>
      <c r="I79" s="140">
        <v>863.62599999999998</v>
      </c>
      <c r="J79" s="262">
        <f t="shared" si="65"/>
        <v>1.0818975531350796E-2</v>
      </c>
      <c r="K79" s="215">
        <f t="shared" si="66"/>
        <v>1.4079401783641515E-2</v>
      </c>
      <c r="L79" s="52">
        <f t="shared" si="72"/>
        <v>0.345733781482226</v>
      </c>
      <c r="N79" s="40">
        <f t="shared" si="61"/>
        <v>2.9483561820052921</v>
      </c>
      <c r="O79" s="143">
        <f t="shared" si="62"/>
        <v>2.8664086666755177</v>
      </c>
      <c r="P79" s="52">
        <f t="shared" si="73"/>
        <v>-2.7794306478275868E-2</v>
      </c>
    </row>
    <row r="80" spans="1:16" ht="20.100000000000001" customHeight="1" x14ac:dyDescent="0.25">
      <c r="A80" s="38" t="s">
        <v>180</v>
      </c>
      <c r="B80" s="19">
        <v>2471.6</v>
      </c>
      <c r="C80" s="140">
        <v>2345.14</v>
      </c>
      <c r="D80" s="247">
        <f t="shared" si="63"/>
        <v>1.1157310997765417E-2</v>
      </c>
      <c r="E80" s="215">
        <f t="shared" si="64"/>
        <v>1.0260875386373278E-2</v>
      </c>
      <c r="F80" s="52">
        <f t="shared" si="71"/>
        <v>-5.1165237093380819E-2</v>
      </c>
      <c r="H80" s="19">
        <v>1104.8630000000003</v>
      </c>
      <c r="I80" s="140">
        <v>796.34300000000007</v>
      </c>
      <c r="J80" s="262">
        <f t="shared" si="65"/>
        <v>1.862636094450159E-2</v>
      </c>
      <c r="K80" s="215">
        <f t="shared" si="66"/>
        <v>1.2982509853328219E-2</v>
      </c>
      <c r="L80" s="52">
        <f t="shared" si="72"/>
        <v>-0.27923824039722583</v>
      </c>
      <c r="N80" s="40">
        <f t="shared" si="61"/>
        <v>4.4702338566111033</v>
      </c>
      <c r="O80" s="143">
        <f t="shared" si="62"/>
        <v>3.3957162472176505</v>
      </c>
      <c r="P80" s="52">
        <f t="shared" si="73"/>
        <v>-0.24037167715606886</v>
      </c>
    </row>
    <row r="81" spans="1:16" ht="20.100000000000001" customHeight="1" x14ac:dyDescent="0.25">
      <c r="A81" s="38" t="s">
        <v>196</v>
      </c>
      <c r="B81" s="19">
        <v>1966.74</v>
      </c>
      <c r="C81" s="140">
        <v>3151.65</v>
      </c>
      <c r="D81" s="247">
        <f t="shared" si="63"/>
        <v>8.8782690693256019E-3</v>
      </c>
      <c r="E81" s="215">
        <f t="shared" si="64"/>
        <v>1.3789661986688788E-2</v>
      </c>
      <c r="F81" s="52">
        <f t="shared" ref="F81:F94" si="74">(C81-B81)/B81</f>
        <v>0.60247414503188024</v>
      </c>
      <c r="H81" s="19">
        <v>467.03</v>
      </c>
      <c r="I81" s="140">
        <v>729.8549999999999</v>
      </c>
      <c r="J81" s="262">
        <f t="shared" si="65"/>
        <v>7.8734371156519625E-3</v>
      </c>
      <c r="K81" s="215">
        <f t="shared" si="66"/>
        <v>1.1898578538394718E-2</v>
      </c>
      <c r="L81" s="52">
        <f t="shared" ref="L81:L94" si="75">(I81-H81)/H81</f>
        <v>0.56275828105260894</v>
      </c>
      <c r="N81" s="40">
        <f t="shared" si="61"/>
        <v>2.3746402676510368</v>
      </c>
      <c r="O81" s="143">
        <f t="shared" si="62"/>
        <v>2.3157869687306647</v>
      </c>
      <c r="P81" s="52">
        <f t="shared" ref="P81:P87" si="76">(O81-N81)/N81</f>
        <v>-2.4784090340803061E-2</v>
      </c>
    </row>
    <row r="82" spans="1:16" ht="20.100000000000001" customHeight="1" x14ac:dyDescent="0.25">
      <c r="A82" s="38" t="s">
        <v>199</v>
      </c>
      <c r="B82" s="19">
        <v>2102.25</v>
      </c>
      <c r="C82" s="140">
        <v>3021.12</v>
      </c>
      <c r="D82" s="247">
        <f t="shared" si="63"/>
        <v>9.4899890941302599E-3</v>
      </c>
      <c r="E82" s="215">
        <f t="shared" si="64"/>
        <v>1.3218543817119677E-2</v>
      </c>
      <c r="F82" s="52">
        <f t="shared" si="74"/>
        <v>0.43708883339279336</v>
      </c>
      <c r="H82" s="19">
        <v>524.80899999999997</v>
      </c>
      <c r="I82" s="140">
        <v>722.12900000000002</v>
      </c>
      <c r="J82" s="262">
        <f t="shared" si="65"/>
        <v>8.8475058545022609E-3</v>
      </c>
      <c r="K82" s="215">
        <f t="shared" si="66"/>
        <v>1.1772624180628263E-2</v>
      </c>
      <c r="L82" s="52">
        <f t="shared" si="75"/>
        <v>0.37598440575523678</v>
      </c>
      <c r="N82" s="40">
        <f t="shared" si="61"/>
        <v>2.4964157450350815</v>
      </c>
      <c r="O82" s="143">
        <f t="shared" si="62"/>
        <v>2.3902691716979136</v>
      </c>
      <c r="P82" s="52">
        <f t="shared" si="76"/>
        <v>-4.2519589755141592E-2</v>
      </c>
    </row>
    <row r="83" spans="1:16" ht="20.100000000000001" customHeight="1" x14ac:dyDescent="0.25">
      <c r="A83" s="38" t="s">
        <v>177</v>
      </c>
      <c r="B83" s="19">
        <v>312.28000000000003</v>
      </c>
      <c r="C83" s="140">
        <v>345.54</v>
      </c>
      <c r="D83" s="247">
        <f t="shared" si="63"/>
        <v>1.4096961799571878E-3</v>
      </c>
      <c r="E83" s="215">
        <f t="shared" si="64"/>
        <v>1.5118683238558989E-3</v>
      </c>
      <c r="F83" s="52">
        <f t="shared" si="74"/>
        <v>0.10650698091456381</v>
      </c>
      <c r="H83" s="19">
        <v>588.16399999999999</v>
      </c>
      <c r="I83" s="140">
        <v>656.31099999999992</v>
      </c>
      <c r="J83" s="262">
        <f t="shared" si="65"/>
        <v>9.9155777309601553E-3</v>
      </c>
      <c r="K83" s="215">
        <f t="shared" si="66"/>
        <v>1.0699615648467676E-2</v>
      </c>
      <c r="L83" s="52">
        <f t="shared" si="75"/>
        <v>0.11586394270985632</v>
      </c>
      <c r="N83" s="40">
        <f t="shared" si="61"/>
        <v>18.834507493275265</v>
      </c>
      <c r="O83" s="143">
        <f t="shared" si="62"/>
        <v>18.993777854951666</v>
      </c>
      <c r="P83" s="52">
        <f t="shared" si="76"/>
        <v>8.4563061568383655E-3</v>
      </c>
    </row>
    <row r="84" spans="1:16" ht="20.100000000000001" customHeight="1" x14ac:dyDescent="0.25">
      <c r="A84" s="38" t="s">
        <v>206</v>
      </c>
      <c r="B84" s="19">
        <v>1314.93</v>
      </c>
      <c r="C84" s="140">
        <v>1885.5600000000002</v>
      </c>
      <c r="D84" s="247">
        <f t="shared" si="63"/>
        <v>5.9358646019953398E-3</v>
      </c>
      <c r="E84" s="215">
        <f t="shared" si="64"/>
        <v>8.2500388861773723E-3</v>
      </c>
      <c r="F84" s="52">
        <f t="shared" si="74"/>
        <v>0.43396226415094347</v>
      </c>
      <c r="H84" s="19">
        <v>298.48399999999998</v>
      </c>
      <c r="I84" s="140">
        <v>440.64900000000006</v>
      </c>
      <c r="J84" s="262">
        <f t="shared" si="65"/>
        <v>5.0320000942728742E-3</v>
      </c>
      <c r="K84" s="215">
        <f t="shared" si="66"/>
        <v>7.1837512031363701E-3</v>
      </c>
      <c r="L84" s="52">
        <f t="shared" si="75"/>
        <v>0.47629018640865201</v>
      </c>
      <c r="N84" s="40">
        <f t="shared" ref="N84" si="77">(H84/B84)*10</f>
        <v>2.2699611386157437</v>
      </c>
      <c r="O84" s="143">
        <f t="shared" ref="O84" si="78">(I84/C84)*10</f>
        <v>2.3369662063259722</v>
      </c>
      <c r="P84" s="52">
        <f t="shared" ref="P84" si="79">(O84-N84)/N84</f>
        <v>2.9518156311296683E-2</v>
      </c>
    </row>
    <row r="85" spans="1:16" ht="20.100000000000001" customHeight="1" x14ac:dyDescent="0.25">
      <c r="A85" s="38" t="s">
        <v>198</v>
      </c>
      <c r="B85" s="19">
        <v>1229.2200000000003</v>
      </c>
      <c r="C85" s="140">
        <v>1650.6599999999996</v>
      </c>
      <c r="D85" s="247">
        <f t="shared" si="63"/>
        <v>5.5489520248718279E-3</v>
      </c>
      <c r="E85" s="215">
        <f t="shared" si="64"/>
        <v>7.2222624513977466E-3</v>
      </c>
      <c r="F85" s="52">
        <f t="shared" si="74"/>
        <v>0.34285156440669634</v>
      </c>
      <c r="H85" s="19">
        <v>276.38</v>
      </c>
      <c r="I85" s="140">
        <v>377.63799999999998</v>
      </c>
      <c r="J85" s="262">
        <f t="shared" si="65"/>
        <v>4.6593592489216741E-3</v>
      </c>
      <c r="K85" s="215">
        <f t="shared" si="66"/>
        <v>6.1565042399960336E-3</v>
      </c>
      <c r="L85" s="52">
        <f t="shared" si="75"/>
        <v>0.36637238584557485</v>
      </c>
      <c r="N85" s="40">
        <f t="shared" si="61"/>
        <v>2.2484176957745556</v>
      </c>
      <c r="O85" s="143">
        <f t="shared" si="62"/>
        <v>2.2878000315025511</v>
      </c>
      <c r="P85" s="52">
        <f t="shared" si="76"/>
        <v>1.7515578089429971E-2</v>
      </c>
    </row>
    <row r="86" spans="1:16" ht="20.100000000000001" customHeight="1" x14ac:dyDescent="0.25">
      <c r="A86" s="38" t="s">
        <v>205</v>
      </c>
      <c r="B86" s="19">
        <v>1356.4699999999998</v>
      </c>
      <c r="C86" s="140">
        <v>1303.27</v>
      </c>
      <c r="D86" s="247">
        <f t="shared" si="63"/>
        <v>6.1233847099606952E-3</v>
      </c>
      <c r="E86" s="215">
        <f t="shared" si="64"/>
        <v>5.7022996771189365E-3</v>
      </c>
      <c r="F86" s="52">
        <f t="shared" si="74"/>
        <v>-3.9219444587790239E-2</v>
      </c>
      <c r="H86" s="19">
        <v>327.42400000000004</v>
      </c>
      <c r="I86" s="140">
        <v>354.6509999999999</v>
      </c>
      <c r="J86" s="262">
        <f t="shared" si="65"/>
        <v>5.519885819230518E-3</v>
      </c>
      <c r="K86" s="215">
        <f t="shared" si="66"/>
        <v>5.7817549749199833E-3</v>
      </c>
      <c r="L86" s="52">
        <f t="shared" si="75"/>
        <v>8.3155174941360002E-2</v>
      </c>
      <c r="N86" s="40">
        <f t="shared" si="61"/>
        <v>2.4137946287053906</v>
      </c>
      <c r="O86" s="143">
        <f t="shared" si="62"/>
        <v>2.721239651031635</v>
      </c>
      <c r="P86" s="52">
        <f t="shared" si="76"/>
        <v>0.12737000019390166</v>
      </c>
    </row>
    <row r="87" spans="1:16" ht="20.100000000000001" customHeight="1" x14ac:dyDescent="0.25">
      <c r="A87" s="38" t="s">
        <v>204</v>
      </c>
      <c r="B87" s="19">
        <v>1286.5999999999999</v>
      </c>
      <c r="C87" s="140">
        <v>2033.86</v>
      </c>
      <c r="D87" s="247">
        <f t="shared" si="63"/>
        <v>5.8079771523405835E-3</v>
      </c>
      <c r="E87" s="215">
        <f t="shared" si="64"/>
        <v>8.8989075335925167E-3</v>
      </c>
      <c r="F87" s="52">
        <f>(C87-B87)/B87</f>
        <v>0.58080211409917615</v>
      </c>
      <c r="H87" s="19">
        <v>282.71299999999997</v>
      </c>
      <c r="I87" s="140">
        <v>354.61799999999999</v>
      </c>
      <c r="J87" s="262">
        <f t="shared" si="65"/>
        <v>4.7661242902539737E-3</v>
      </c>
      <c r="K87" s="215">
        <f t="shared" si="66"/>
        <v>5.7812169871117669E-3</v>
      </c>
      <c r="L87" s="52">
        <f t="shared" si="75"/>
        <v>0.25433920619143807</v>
      </c>
      <c r="N87" s="40">
        <f t="shared" si="61"/>
        <v>2.1973651484532879</v>
      </c>
      <c r="O87" s="143">
        <f t="shared" si="62"/>
        <v>1.7435713372601853</v>
      </c>
      <c r="P87" s="52">
        <f t="shared" si="76"/>
        <v>-0.20651725158766868</v>
      </c>
    </row>
    <row r="88" spans="1:16" ht="20.100000000000001" customHeight="1" x14ac:dyDescent="0.25">
      <c r="A88" s="38" t="s">
        <v>217</v>
      </c>
      <c r="B88" s="19">
        <v>701.2</v>
      </c>
      <c r="C88" s="140">
        <v>767.59</v>
      </c>
      <c r="D88" s="247">
        <f t="shared" si="63"/>
        <v>3.1653610906429487E-3</v>
      </c>
      <c r="E88" s="215">
        <f t="shared" si="64"/>
        <v>3.3584968649318443E-3</v>
      </c>
      <c r="F88" s="52">
        <f>(C88-B88)/B88</f>
        <v>9.4680547632629758E-2</v>
      </c>
      <c r="H88" s="19">
        <v>195.07299999999998</v>
      </c>
      <c r="I88" s="140">
        <v>198.98000000000002</v>
      </c>
      <c r="J88" s="262">
        <f t="shared" ref="J88" si="80">H88/$H$96</f>
        <v>3.2886431245563994E-3</v>
      </c>
      <c r="K88" s="215">
        <f t="shared" ref="K88" si="81">I88/$I$96</f>
        <v>3.2439034569466283E-3</v>
      </c>
      <c r="L88" s="52">
        <f t="shared" si="75"/>
        <v>2.0028399624756062E-2</v>
      </c>
      <c r="N88" s="40">
        <f t="shared" ref="N88:N89" si="82">(H88/B88)*10</f>
        <v>2.7819880205362231</v>
      </c>
      <c r="O88" s="143">
        <f t="shared" ref="O88:O89" si="83">(I88/C88)*10</f>
        <v>2.5922693104391668</v>
      </c>
      <c r="P88" s="52">
        <f t="shared" ref="P88:P89" si="84">(O88-N88)/N88</f>
        <v>-6.8195372768171877E-2</v>
      </c>
    </row>
    <row r="89" spans="1:16" ht="20.100000000000001" customHeight="1" x14ac:dyDescent="0.25">
      <c r="A89" s="38" t="s">
        <v>197</v>
      </c>
      <c r="B89" s="19">
        <v>1036.8700000000001</v>
      </c>
      <c r="C89" s="140">
        <v>500.95</v>
      </c>
      <c r="D89" s="247">
        <f t="shared" si="63"/>
        <v>4.6806445437178471E-3</v>
      </c>
      <c r="E89" s="215">
        <f t="shared" si="64"/>
        <v>2.1918459131666738E-3</v>
      </c>
      <c r="F89" s="52">
        <f t="shared" si="74"/>
        <v>-0.51686325190236004</v>
      </c>
      <c r="H89" s="19">
        <v>308.06900000000002</v>
      </c>
      <c r="I89" s="140">
        <v>185.74199999999999</v>
      </c>
      <c r="J89" s="262">
        <f t="shared" si="65"/>
        <v>5.1935890601926748E-3</v>
      </c>
      <c r="K89" s="215">
        <f t="shared" si="66"/>
        <v>3.0280888325468921E-3</v>
      </c>
      <c r="L89" s="52">
        <f t="shared" si="75"/>
        <v>-0.39707662893702389</v>
      </c>
      <c r="N89" s="40">
        <f t="shared" si="82"/>
        <v>2.9711439235391128</v>
      </c>
      <c r="O89" s="143">
        <f t="shared" si="83"/>
        <v>3.7077951891406324</v>
      </c>
      <c r="P89" s="52">
        <f t="shared" si="84"/>
        <v>0.24793523456246738</v>
      </c>
    </row>
    <row r="90" spans="1:16" ht="20.100000000000001" customHeight="1" x14ac:dyDescent="0.25">
      <c r="A90" s="38" t="s">
        <v>218</v>
      </c>
      <c r="B90" s="19">
        <v>992.89999999999986</v>
      </c>
      <c r="C90" s="140">
        <v>744.31999999999994</v>
      </c>
      <c r="D90" s="247">
        <f t="shared" si="63"/>
        <v>4.4821549157150354E-3</v>
      </c>
      <c r="E90" s="215">
        <f t="shared" si="64"/>
        <v>3.2566818047474171E-3</v>
      </c>
      <c r="F90" s="52">
        <f t="shared" si="74"/>
        <v>-0.25035753852351694</v>
      </c>
      <c r="H90" s="19">
        <v>233.08799999999999</v>
      </c>
      <c r="I90" s="140">
        <v>167.34300000000002</v>
      </c>
      <c r="J90" s="262">
        <f t="shared" si="65"/>
        <v>3.9295199674819281E-3</v>
      </c>
      <c r="K90" s="215">
        <f t="shared" si="66"/>
        <v>2.7281361754740159E-3</v>
      </c>
      <c r="L90" s="52">
        <f t="shared" si="75"/>
        <v>-0.28206085255354191</v>
      </c>
      <c r="N90" s="40">
        <f t="shared" ref="N90:N94" si="85">(H90/B90)*10</f>
        <v>2.3475475878739047</v>
      </c>
      <c r="O90" s="143">
        <f t="shared" ref="O90:O94" si="86">(I90/C90)*10</f>
        <v>2.2482668744625971</v>
      </c>
      <c r="P90" s="52">
        <f t="shared" ref="P90:P94" si="87">(O90-N90)/N90</f>
        <v>-4.2291246373081126E-2</v>
      </c>
    </row>
    <row r="91" spans="1:16" ht="20.100000000000001" customHeight="1" x14ac:dyDescent="0.25">
      <c r="A91" s="38" t="s">
        <v>209</v>
      </c>
      <c r="B91" s="19">
        <v>889.28</v>
      </c>
      <c r="C91" s="140">
        <v>606.48000000000013</v>
      </c>
      <c r="D91" s="247">
        <f t="shared" si="63"/>
        <v>4.0143929131302922E-3</v>
      </c>
      <c r="E91" s="215">
        <f t="shared" si="64"/>
        <v>2.653579617561283E-3</v>
      </c>
      <c r="F91" s="52">
        <f t="shared" si="74"/>
        <v>-0.31801007556675048</v>
      </c>
      <c r="H91" s="19">
        <v>238.209</v>
      </c>
      <c r="I91" s="140">
        <v>166.33800000000002</v>
      </c>
      <c r="J91" s="262">
        <f t="shared" si="65"/>
        <v>4.0158524760343841E-3</v>
      </c>
      <c r="K91" s="215">
        <f t="shared" si="66"/>
        <v>2.7117520013146463E-3</v>
      </c>
      <c r="L91" s="52">
        <f t="shared" si="75"/>
        <v>-0.3017140410311952</v>
      </c>
      <c r="N91" s="40">
        <f t="shared" si="85"/>
        <v>2.6786726340410221</v>
      </c>
      <c r="O91" s="143">
        <f t="shared" si="86"/>
        <v>2.7426790660862683</v>
      </c>
      <c r="P91" s="52">
        <f t="shared" si="87"/>
        <v>2.3894831802827175E-2</v>
      </c>
    </row>
    <row r="92" spans="1:16" ht="20.100000000000001" customHeight="1" x14ac:dyDescent="0.25">
      <c r="A92" s="38" t="s">
        <v>219</v>
      </c>
      <c r="B92" s="19">
        <v>401.64000000000004</v>
      </c>
      <c r="C92" s="140">
        <v>555.92999999999995</v>
      </c>
      <c r="D92" s="247">
        <f t="shared" si="63"/>
        <v>1.8130856081657644E-3</v>
      </c>
      <c r="E92" s="215">
        <f t="shared" si="64"/>
        <v>2.4324042289784391E-3</v>
      </c>
      <c r="F92" s="52">
        <f t="shared" si="74"/>
        <v>0.38414998506124859</v>
      </c>
      <c r="H92" s="19">
        <v>118.71600000000001</v>
      </c>
      <c r="I92" s="140">
        <v>164.31100000000001</v>
      </c>
      <c r="J92" s="262">
        <f t="shared" si="65"/>
        <v>2.0013767009008812E-3</v>
      </c>
      <c r="K92" s="215">
        <f t="shared" si="66"/>
        <v>2.6787065077613702E-3</v>
      </c>
      <c r="L92" s="52">
        <f t="shared" si="75"/>
        <v>0.384067859429226</v>
      </c>
      <c r="N92" s="40">
        <f t="shared" si="85"/>
        <v>2.9557812966835972</v>
      </c>
      <c r="O92" s="143">
        <f t="shared" si="86"/>
        <v>2.9556059216088357</v>
      </c>
      <c r="P92" s="52">
        <f t="shared" si="87"/>
        <v>-5.9332899547838575E-5</v>
      </c>
    </row>
    <row r="93" spans="1:16" ht="20.100000000000001" customHeight="1" x14ac:dyDescent="0.25">
      <c r="A93" s="38" t="s">
        <v>216</v>
      </c>
      <c r="B93" s="19">
        <v>188.51000000000005</v>
      </c>
      <c r="C93" s="140">
        <v>507.51</v>
      </c>
      <c r="D93" s="247">
        <f t="shared" si="63"/>
        <v>8.5097293097133818E-4</v>
      </c>
      <c r="E93" s="215">
        <f t="shared" si="64"/>
        <v>2.2205483968284635E-3</v>
      </c>
      <c r="F93" s="52">
        <f t="shared" si="74"/>
        <v>1.6922179194737672</v>
      </c>
      <c r="H93" s="19">
        <v>73.195999999999998</v>
      </c>
      <c r="I93" s="140">
        <v>163.06099999999998</v>
      </c>
      <c r="J93" s="262">
        <f t="shared" si="65"/>
        <v>1.2339766248790464E-3</v>
      </c>
      <c r="K93" s="215">
        <f t="shared" si="66"/>
        <v>2.6583281816925019E-3</v>
      </c>
      <c r="L93" s="52">
        <f t="shared" si="75"/>
        <v>1.2277310235531993</v>
      </c>
      <c r="N93" s="40">
        <f t="shared" si="85"/>
        <v>3.8828709352288993</v>
      </c>
      <c r="O93" s="143">
        <f t="shared" si="86"/>
        <v>3.2129613209591925</v>
      </c>
      <c r="P93" s="52">
        <f t="shared" si="87"/>
        <v>-0.17252945705500636</v>
      </c>
    </row>
    <row r="94" spans="1:16" ht="20.100000000000001" customHeight="1" x14ac:dyDescent="0.25">
      <c r="A94" s="38" t="s">
        <v>203</v>
      </c>
      <c r="B94" s="19">
        <v>134.6</v>
      </c>
      <c r="C94" s="140">
        <v>489.6</v>
      </c>
      <c r="D94" s="247">
        <f t="shared" si="63"/>
        <v>6.0761209754783352E-4</v>
      </c>
      <c r="E94" s="215">
        <f t="shared" si="64"/>
        <v>2.1421853659774502E-3</v>
      </c>
      <c r="F94" s="52">
        <f t="shared" si="74"/>
        <v>2.637444279346211</v>
      </c>
      <c r="H94" s="19">
        <v>46.951999999999998</v>
      </c>
      <c r="I94" s="140">
        <v>155.898</v>
      </c>
      <c r="J94" s="262">
        <f t="shared" si="65"/>
        <v>7.9154148438877788E-4</v>
      </c>
      <c r="K94" s="215">
        <f t="shared" si="66"/>
        <v>2.5415522219874634E-3</v>
      </c>
      <c r="L94" s="52">
        <f t="shared" si="75"/>
        <v>2.3203697393082297</v>
      </c>
      <c r="N94" s="40">
        <f t="shared" si="85"/>
        <v>3.4882615156017831</v>
      </c>
      <c r="O94" s="143">
        <f t="shared" si="86"/>
        <v>3.1841911764705881</v>
      </c>
      <c r="P94" s="52">
        <f t="shared" si="87"/>
        <v>-8.7169593727762062E-2</v>
      </c>
    </row>
    <row r="95" spans="1:16" ht="20.100000000000001" customHeight="1" thickBot="1" x14ac:dyDescent="0.3">
      <c r="A95" s="8" t="s">
        <v>17</v>
      </c>
      <c r="B95" s="19">
        <f>B96-SUM(B68:B94)</f>
        <v>7569.3600000000442</v>
      </c>
      <c r="C95" s="140">
        <f>C96-SUM(C68:C94)</f>
        <v>4997.4999999999418</v>
      </c>
      <c r="D95" s="247">
        <f t="shared" si="63"/>
        <v>3.4169648638147816E-2</v>
      </c>
      <c r="E95" s="215">
        <f t="shared" si="64"/>
        <v>2.1865954588382724E-2</v>
      </c>
      <c r="F95" s="52">
        <f>(C95-B95)/B95</f>
        <v>-0.33977245103946535</v>
      </c>
      <c r="H95" s="19">
        <f>H96-SUM(H68:H94)</f>
        <v>1925.3520000000062</v>
      </c>
      <c r="I95" s="140">
        <f>I96-SUM(I68:I94)</f>
        <v>1368.0840000000098</v>
      </c>
      <c r="J95" s="263">
        <f t="shared" si="65"/>
        <v>3.2458595588066692E-2</v>
      </c>
      <c r="K95" s="215">
        <f t="shared" si="66"/>
        <v>2.2303409473280748E-2</v>
      </c>
      <c r="L95" s="52">
        <f t="shared" ref="L95" si="88">(I95-H95)/H95</f>
        <v>-0.28943694451715563</v>
      </c>
      <c r="N95" s="40">
        <f t="shared" si="61"/>
        <v>2.5436126700275787</v>
      </c>
      <c r="O95" s="143">
        <f t="shared" si="62"/>
        <v>2.7375367683842438</v>
      </c>
      <c r="P95" s="52">
        <f t="shared" ref="P95" si="89">(O95-N95)/N95</f>
        <v>7.6239633746816665E-2</v>
      </c>
    </row>
    <row r="96" spans="1:16" ht="26.25" customHeight="1" thickBot="1" x14ac:dyDescent="0.3">
      <c r="A96" s="12" t="s">
        <v>18</v>
      </c>
      <c r="B96" s="17">
        <v>221522.91000000009</v>
      </c>
      <c r="C96" s="145">
        <v>228551.64999999997</v>
      </c>
      <c r="D96" s="243">
        <f>SUM(D68:D95)</f>
        <v>0.99999999999999978</v>
      </c>
      <c r="E96" s="244">
        <f>SUM(E68:E95)</f>
        <v>0.99999999999999989</v>
      </c>
      <c r="F96" s="57">
        <f>(C96-B96)/B96</f>
        <v>3.1729178711131373E-2</v>
      </c>
      <c r="G96" s="1"/>
      <c r="H96" s="17">
        <v>59317.168999999994</v>
      </c>
      <c r="I96" s="145">
        <v>61339.680000000015</v>
      </c>
      <c r="J96" s="255">
        <f t="shared" ref="J96" si="90">H96/$H$96</f>
        <v>1</v>
      </c>
      <c r="K96" s="244">
        <f t="shared" si="66"/>
        <v>1</v>
      </c>
      <c r="L96" s="57">
        <f>(I96-H96)/H96</f>
        <v>3.4096553057008178E-2</v>
      </c>
      <c r="M96" s="1"/>
      <c r="N96" s="37">
        <f t="shared" si="61"/>
        <v>2.6776990695905889</v>
      </c>
      <c r="O96" s="150">
        <f t="shared" si="62"/>
        <v>2.6838432363100431</v>
      </c>
      <c r="P96" s="57">
        <f>(O96-N96)/N96</f>
        <v>2.2945695389114773E-3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39" t="s">
        <v>16</v>
      </c>
      <c r="B4" s="315"/>
      <c r="C4" s="315"/>
      <c r="D4" s="315"/>
      <c r="E4" s="358" t="s">
        <v>1</v>
      </c>
      <c r="F4" s="356"/>
      <c r="G4" s="351" t="s">
        <v>104</v>
      </c>
      <c r="H4" s="351"/>
      <c r="I4" s="130" t="s">
        <v>0</v>
      </c>
      <c r="K4" s="352" t="s">
        <v>19</v>
      </c>
      <c r="L4" s="351"/>
      <c r="M4" s="361" t="s">
        <v>104</v>
      </c>
      <c r="N4" s="362"/>
      <c r="O4" s="130" t="s">
        <v>0</v>
      </c>
      <c r="Q4" s="350" t="s">
        <v>22</v>
      </c>
      <c r="R4" s="351"/>
      <c r="S4" s="130" t="s">
        <v>0</v>
      </c>
    </row>
    <row r="5" spans="1:19" x14ac:dyDescent="0.25">
      <c r="A5" s="357"/>
      <c r="B5" s="316"/>
      <c r="C5" s="316"/>
      <c r="D5" s="316"/>
      <c r="E5" s="359" t="s">
        <v>155</v>
      </c>
      <c r="F5" s="349"/>
      <c r="G5" s="353" t="str">
        <f>E5</f>
        <v>jan-jun</v>
      </c>
      <c r="H5" s="353"/>
      <c r="I5" s="131" t="s">
        <v>150</v>
      </c>
      <c r="K5" s="348" t="str">
        <f>E5</f>
        <v>jan-jun</v>
      </c>
      <c r="L5" s="353"/>
      <c r="M5" s="354" t="str">
        <f>E5</f>
        <v>jan-jun</v>
      </c>
      <c r="N5" s="355"/>
      <c r="O5" s="131" t="str">
        <f>I5</f>
        <v>2024/2023</v>
      </c>
      <c r="Q5" s="348" t="str">
        <f>E5</f>
        <v>jan-jun</v>
      </c>
      <c r="R5" s="349"/>
      <c r="S5" s="131" t="str">
        <f>O5</f>
        <v>2024/2023</v>
      </c>
    </row>
    <row r="6" spans="1:19" ht="15.75" thickBot="1" x14ac:dyDescent="0.3">
      <c r="A6" s="340"/>
      <c r="B6" s="363"/>
      <c r="C6" s="363"/>
      <c r="D6" s="363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197571.56000000003</v>
      </c>
      <c r="F7" s="145">
        <v>302377.94000000006</v>
      </c>
      <c r="G7" s="243">
        <f>E7/E15</f>
        <v>0.36065149973305943</v>
      </c>
      <c r="H7" s="244">
        <f>F7/F15</f>
        <v>0.46880276063110293</v>
      </c>
      <c r="I7" s="164">
        <f t="shared" ref="I7:I18" si="0">(F7-E7)/E7</f>
        <v>0.53047300937442621</v>
      </c>
      <c r="J7" s="1"/>
      <c r="K7" s="17">
        <v>28043.088000000007</v>
      </c>
      <c r="L7" s="145">
        <v>34161.546000000002</v>
      </c>
      <c r="M7" s="243">
        <f>K7/K15</f>
        <v>0.37682476514201124</v>
      </c>
      <c r="N7" s="244">
        <f>L7/L15</f>
        <v>0.42641323721511881</v>
      </c>
      <c r="O7" s="164">
        <f t="shared" ref="O7:O18" si="1">(L7-K7)/K7</f>
        <v>0.21818060835525652</v>
      </c>
      <c r="P7" s="1"/>
      <c r="Q7" s="187">
        <f t="shared" ref="Q7:Q18" si="2">(K7/E7)*10</f>
        <v>1.4193889039495362</v>
      </c>
      <c r="R7" s="188">
        <f t="shared" ref="R7:R18" si="3">(L7/F7)*10</f>
        <v>1.1297631698926183</v>
      </c>
      <c r="S7" s="55">
        <f>(R7-Q7)/Q7</f>
        <v>-0.20404959715481547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87469.760000000009</v>
      </c>
      <c r="F8" s="181">
        <v>85099.589999999967</v>
      </c>
      <c r="G8" s="245">
        <f>E8/E7</f>
        <v>0.44272444880224665</v>
      </c>
      <c r="H8" s="246">
        <f>F8/F7</f>
        <v>0.28143451866892127</v>
      </c>
      <c r="I8" s="206">
        <f t="shared" si="0"/>
        <v>-2.7097021873617139E-2</v>
      </c>
      <c r="K8" s="180">
        <v>18942.346000000005</v>
      </c>
      <c r="L8" s="181">
        <v>20062.628000000008</v>
      </c>
      <c r="M8" s="250">
        <f>K8/K7</f>
        <v>0.675472900844586</v>
      </c>
      <c r="N8" s="246">
        <f>L8/L7</f>
        <v>0.58728688684054309</v>
      </c>
      <c r="O8" s="207">
        <f t="shared" si="1"/>
        <v>5.914167125867105E-2</v>
      </c>
      <c r="Q8" s="189">
        <f t="shared" si="2"/>
        <v>2.1655879700595957</v>
      </c>
      <c r="R8" s="190">
        <f t="shared" si="3"/>
        <v>2.3575469635047615</v>
      </c>
      <c r="S8" s="182">
        <f t="shared" ref="S8:S18" si="4">(R8-Q8)/Q8</f>
        <v>8.8640589114411805E-2</v>
      </c>
    </row>
    <row r="9" spans="1:19" ht="24" customHeight="1" x14ac:dyDescent="0.25">
      <c r="A9" s="8"/>
      <c r="B9" t="s">
        <v>37</v>
      </c>
      <c r="E9" s="19">
        <v>48700.190000000024</v>
      </c>
      <c r="F9" s="140">
        <v>57182.299999999996</v>
      </c>
      <c r="G9" s="247">
        <f>E9/E7</f>
        <v>0.24649392857959929</v>
      </c>
      <c r="H9" s="215">
        <f>F9/F7</f>
        <v>0.18910870283725056</v>
      </c>
      <c r="I9" s="182">
        <f t="shared" si="0"/>
        <v>0.17416995703712793</v>
      </c>
      <c r="K9" s="19">
        <v>5606.8800000000019</v>
      </c>
      <c r="L9" s="140">
        <v>6711.1180000000004</v>
      </c>
      <c r="M9" s="247">
        <f>K9/K7</f>
        <v>0.19993803820748987</v>
      </c>
      <c r="N9" s="215">
        <f>L9/L7</f>
        <v>0.19645240879906314</v>
      </c>
      <c r="O9" s="182">
        <f t="shared" si="1"/>
        <v>0.19694339811089198</v>
      </c>
      <c r="Q9" s="189">
        <f t="shared" si="2"/>
        <v>1.151305569855066</v>
      </c>
      <c r="R9" s="190">
        <f t="shared" si="3"/>
        <v>1.1736355480629497</v>
      </c>
      <c r="S9" s="182">
        <f t="shared" si="4"/>
        <v>1.9395353234237085E-2</v>
      </c>
    </row>
    <row r="10" spans="1:19" ht="24" customHeight="1" thickBot="1" x14ac:dyDescent="0.3">
      <c r="A10" s="8"/>
      <c r="B10" t="s">
        <v>36</v>
      </c>
      <c r="E10" s="19">
        <v>61401.609999999993</v>
      </c>
      <c r="F10" s="140">
        <v>160096.0500000001</v>
      </c>
      <c r="G10" s="247">
        <f>E10/E7</f>
        <v>0.31078162261815406</v>
      </c>
      <c r="H10" s="215">
        <f>F10/F7</f>
        <v>0.52945677849382822</v>
      </c>
      <c r="I10" s="186">
        <f t="shared" si="0"/>
        <v>1.6073591555661184</v>
      </c>
      <c r="K10" s="19">
        <v>3493.8619999999996</v>
      </c>
      <c r="L10" s="140">
        <v>7387.7999999999993</v>
      </c>
      <c r="M10" s="247">
        <f>K10/K7</f>
        <v>0.12458906094792409</v>
      </c>
      <c r="N10" s="215">
        <f>L10/L7</f>
        <v>0.21626070436039396</v>
      </c>
      <c r="O10" s="209">
        <f t="shared" si="1"/>
        <v>1.1145082433135596</v>
      </c>
      <c r="Q10" s="189">
        <f t="shared" si="2"/>
        <v>0.56901797851880431</v>
      </c>
      <c r="R10" s="190">
        <f t="shared" si="3"/>
        <v>0.46146047950589625</v>
      </c>
      <c r="S10" s="182">
        <f t="shared" si="4"/>
        <v>-0.18902302400512572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350246.92999999993</v>
      </c>
      <c r="F11" s="145">
        <v>342622.39999999997</v>
      </c>
      <c r="G11" s="243">
        <f>E11/E15</f>
        <v>0.63934850026694046</v>
      </c>
      <c r="H11" s="244">
        <f>F11/F15</f>
        <v>0.53119723936889696</v>
      </c>
      <c r="I11" s="164">
        <f t="shared" si="0"/>
        <v>-2.1769013078858309E-2</v>
      </c>
      <c r="J11" s="1"/>
      <c r="K11" s="17">
        <v>46376.352000000035</v>
      </c>
      <c r="L11" s="145">
        <v>45952.163000000008</v>
      </c>
      <c r="M11" s="243">
        <f>K11/K15</f>
        <v>0.62317523485798898</v>
      </c>
      <c r="N11" s="244">
        <f>L11/L15</f>
        <v>0.5735867627848813</v>
      </c>
      <c r="O11" s="164">
        <f t="shared" si="1"/>
        <v>-9.146665955960212E-3</v>
      </c>
      <c r="Q11" s="191">
        <f t="shared" si="2"/>
        <v>1.3241044539633806</v>
      </c>
      <c r="R11" s="192">
        <f t="shared" si="3"/>
        <v>1.3411896887068684</v>
      </c>
      <c r="S11" s="57">
        <f t="shared" si="4"/>
        <v>1.2903237877002326E-2</v>
      </c>
    </row>
    <row r="12" spans="1:19" s="3" customFormat="1" ht="24" customHeight="1" x14ac:dyDescent="0.25">
      <c r="A12" s="46"/>
      <c r="B12" s="3" t="s">
        <v>33</v>
      </c>
      <c r="E12" s="31">
        <v>171987.11999999994</v>
      </c>
      <c r="F12" s="141">
        <v>163088.98000000004</v>
      </c>
      <c r="G12" s="247">
        <f>E12/E11</f>
        <v>0.49104533193196004</v>
      </c>
      <c r="H12" s="215">
        <f>F12/F11</f>
        <v>0.47600209443398928</v>
      </c>
      <c r="I12" s="206">
        <f t="shared" si="0"/>
        <v>-5.1737246370541591E-2</v>
      </c>
      <c r="K12" s="31">
        <v>28548.031000000032</v>
      </c>
      <c r="L12" s="141">
        <v>30018.414000000008</v>
      </c>
      <c r="M12" s="247">
        <f>K12/K11</f>
        <v>0.61557301876611614</v>
      </c>
      <c r="N12" s="215">
        <f>L12/L11</f>
        <v>0.65325355848863964</v>
      </c>
      <c r="O12" s="206">
        <f t="shared" si="1"/>
        <v>5.1505583695070759E-2</v>
      </c>
      <c r="Q12" s="189">
        <f t="shared" si="2"/>
        <v>1.6598935431909112</v>
      </c>
      <c r="R12" s="190">
        <f t="shared" si="3"/>
        <v>1.8406157178737645</v>
      </c>
      <c r="S12" s="182">
        <f t="shared" si="4"/>
        <v>0.10887576219824342</v>
      </c>
    </row>
    <row r="13" spans="1:19" ht="24" customHeight="1" x14ac:dyDescent="0.25">
      <c r="A13" s="8"/>
      <c r="B13" s="3" t="s">
        <v>37</v>
      </c>
      <c r="D13" s="3"/>
      <c r="E13" s="19">
        <v>42661.049999999996</v>
      </c>
      <c r="F13" s="140">
        <v>43531.100000000013</v>
      </c>
      <c r="G13" s="247">
        <f>E13/E11</f>
        <v>0.12180278068390207</v>
      </c>
      <c r="H13" s="215">
        <f>F13/F11</f>
        <v>0.12705269707993411</v>
      </c>
      <c r="I13" s="182">
        <f t="shared" si="0"/>
        <v>2.0394481617307066E-2</v>
      </c>
      <c r="K13" s="19">
        <v>3893.699000000001</v>
      </c>
      <c r="L13" s="140">
        <v>3889.0080000000012</v>
      </c>
      <c r="M13" s="247">
        <f>K13/K11</f>
        <v>8.3958716718382634E-2</v>
      </c>
      <c r="N13" s="215">
        <f>L13/L11</f>
        <v>8.4631663584584696E-2</v>
      </c>
      <c r="O13" s="182">
        <f t="shared" si="1"/>
        <v>-1.2047669837858042E-3</v>
      </c>
      <c r="Q13" s="189">
        <f t="shared" si="2"/>
        <v>0.91270585229383749</v>
      </c>
      <c r="R13" s="190">
        <f t="shared" si="3"/>
        <v>0.8933861078631139</v>
      </c>
      <c r="S13" s="182">
        <f t="shared" si="4"/>
        <v>-2.1167547443865602E-2</v>
      </c>
    </row>
    <row r="14" spans="1:19" ht="24" customHeight="1" thickBot="1" x14ac:dyDescent="0.3">
      <c r="A14" s="8"/>
      <c r="B14" t="s">
        <v>36</v>
      </c>
      <c r="E14" s="19">
        <v>135598.76000000004</v>
      </c>
      <c r="F14" s="140">
        <v>136002.31999999992</v>
      </c>
      <c r="G14" s="247">
        <f>E14/E11</f>
        <v>0.38715188738413797</v>
      </c>
      <c r="H14" s="215">
        <f>F14/F11</f>
        <v>0.39694520848607662</v>
      </c>
      <c r="I14" s="186">
        <f t="shared" si="0"/>
        <v>2.976133410068655E-3</v>
      </c>
      <c r="K14" s="19">
        <v>13934.622000000003</v>
      </c>
      <c r="L14" s="140">
        <v>12044.741000000002</v>
      </c>
      <c r="M14" s="247">
        <f>K14/K11</f>
        <v>0.30046826451550118</v>
      </c>
      <c r="N14" s="215">
        <f>L14/L11</f>
        <v>0.26211477792677573</v>
      </c>
      <c r="O14" s="209">
        <f t="shared" si="1"/>
        <v>-0.13562484866830266</v>
      </c>
      <c r="Q14" s="189">
        <f t="shared" si="2"/>
        <v>1.0276363884153512</v>
      </c>
      <c r="R14" s="190">
        <f t="shared" si="3"/>
        <v>0.885627612823076</v>
      </c>
      <c r="S14" s="182">
        <f t="shared" si="4"/>
        <v>-0.13818971106235092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547818.49</v>
      </c>
      <c r="F15" s="145">
        <v>645000.34000000008</v>
      </c>
      <c r="G15" s="243">
        <f>G7+G11</f>
        <v>0.99999999999999989</v>
      </c>
      <c r="H15" s="244">
        <f>H7+H11</f>
        <v>0.99999999999999989</v>
      </c>
      <c r="I15" s="164">
        <f t="shared" si="0"/>
        <v>0.17739790053453672</v>
      </c>
      <c r="J15" s="1"/>
      <c r="K15" s="17">
        <v>74419.440000000031</v>
      </c>
      <c r="L15" s="145">
        <v>80113.709000000003</v>
      </c>
      <c r="M15" s="243">
        <f>M7+M11</f>
        <v>1.0000000000000002</v>
      </c>
      <c r="N15" s="244">
        <f>N7+N11</f>
        <v>1</v>
      </c>
      <c r="O15" s="164">
        <f t="shared" si="1"/>
        <v>7.6515880796737643E-2</v>
      </c>
      <c r="Q15" s="191">
        <f t="shared" si="2"/>
        <v>1.3584689337521272</v>
      </c>
      <c r="R15" s="192">
        <f t="shared" si="3"/>
        <v>1.242072353016124</v>
      </c>
      <c r="S15" s="57">
        <f t="shared" si="4"/>
        <v>-8.568218075809271E-2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259456.87999999995</v>
      </c>
      <c r="F16" s="181">
        <f t="shared" ref="F16:F17" si="5">F8+F12</f>
        <v>248188.57</v>
      </c>
      <c r="G16" s="245">
        <f>E16/E15</f>
        <v>0.47361833296280298</v>
      </c>
      <c r="H16" s="246">
        <f>F16/F15</f>
        <v>0.38478827778602409</v>
      </c>
      <c r="I16" s="207">
        <f t="shared" si="0"/>
        <v>-4.3430376561993431E-2</v>
      </c>
      <c r="J16" s="3"/>
      <c r="K16" s="180">
        <f t="shared" ref="K16:L18" si="6">K8+K12</f>
        <v>47490.377000000037</v>
      </c>
      <c r="L16" s="181">
        <f t="shared" si="6"/>
        <v>50081.042000000016</v>
      </c>
      <c r="M16" s="250">
        <f>K16/K15</f>
        <v>0.63814477776236989</v>
      </c>
      <c r="N16" s="246">
        <f>L16/L15</f>
        <v>0.62512449648286805</v>
      </c>
      <c r="O16" s="207">
        <f t="shared" si="1"/>
        <v>5.4551367322267771E-2</v>
      </c>
      <c r="P16" s="3"/>
      <c r="Q16" s="189">
        <f t="shared" si="2"/>
        <v>1.8303764772011459</v>
      </c>
      <c r="R16" s="190">
        <f t="shared" si="3"/>
        <v>2.0178625470141522</v>
      </c>
      <c r="S16" s="182">
        <f t="shared" si="4"/>
        <v>0.10243033176414824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91361.24000000002</v>
      </c>
      <c r="F17" s="140">
        <f t="shared" si="5"/>
        <v>100713.40000000001</v>
      </c>
      <c r="G17" s="248">
        <f>E17/E15</f>
        <v>0.16677283017592198</v>
      </c>
      <c r="H17" s="215">
        <f>F17/F15</f>
        <v>0.15614472389270367</v>
      </c>
      <c r="I17" s="182">
        <f t="shared" si="0"/>
        <v>0.10236463515600255</v>
      </c>
      <c r="K17" s="19">
        <f t="shared" si="6"/>
        <v>9500.5790000000034</v>
      </c>
      <c r="L17" s="140">
        <f t="shared" si="6"/>
        <v>10600.126000000002</v>
      </c>
      <c r="M17" s="247">
        <f>K17/K15</f>
        <v>0.1276625972998453</v>
      </c>
      <c r="N17" s="215">
        <f>L17/L15</f>
        <v>0.13231350953929746</v>
      </c>
      <c r="O17" s="182">
        <f t="shared" si="1"/>
        <v>0.11573473574610539</v>
      </c>
      <c r="Q17" s="189">
        <f t="shared" si="2"/>
        <v>1.0398916433270828</v>
      </c>
      <c r="R17" s="190">
        <f t="shared" si="3"/>
        <v>1.0525040362057085</v>
      </c>
      <c r="S17" s="182">
        <f t="shared" si="4"/>
        <v>1.2128564509156897E-2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197000.37000000002</v>
      </c>
      <c r="F18" s="142">
        <f>F10+F14</f>
        <v>296098.37</v>
      </c>
      <c r="G18" s="249">
        <f>E18/E15</f>
        <v>0.35960883686127504</v>
      </c>
      <c r="H18" s="221">
        <f>F18/F15</f>
        <v>0.45906699832127212</v>
      </c>
      <c r="I18" s="208">
        <f t="shared" si="0"/>
        <v>0.50303458820914881</v>
      </c>
      <c r="K18" s="21">
        <f t="shared" si="6"/>
        <v>17428.484000000004</v>
      </c>
      <c r="L18" s="142">
        <f t="shared" si="6"/>
        <v>19432.541000000001</v>
      </c>
      <c r="M18" s="249">
        <f>K18/K15</f>
        <v>0.23419262493778503</v>
      </c>
      <c r="N18" s="221">
        <f>L18/L15</f>
        <v>0.24256199397783468</v>
      </c>
      <c r="O18" s="186">
        <f t="shared" si="1"/>
        <v>0.11498745387148972</v>
      </c>
      <c r="Q18" s="193">
        <f t="shared" si="2"/>
        <v>0.88469295768327749</v>
      </c>
      <c r="R18" s="194">
        <f t="shared" si="3"/>
        <v>0.65628665905860961</v>
      </c>
      <c r="S18" s="186">
        <f t="shared" si="4"/>
        <v>-0.2581757847635518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A8" sqref="A8:XFD8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8" max="18" width="11" bestFit="1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104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6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150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2024/2023</v>
      </c>
      <c r="N5" s="348" t="str">
        <f>B5</f>
        <v>jan-jun</v>
      </c>
      <c r="O5" s="349"/>
      <c r="P5" s="131" t="str">
        <f>F5</f>
        <v>2024/2023</v>
      </c>
    </row>
    <row r="6" spans="1:16" ht="19.5" customHeight="1" thickBot="1" x14ac:dyDescent="0.3">
      <c r="A6" s="366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168</v>
      </c>
      <c r="B7" s="39">
        <v>145338.88999999996</v>
      </c>
      <c r="C7" s="147">
        <v>140581.49999999997</v>
      </c>
      <c r="D7" s="247">
        <f>B7/$B$33</f>
        <v>0.2653048275168659</v>
      </c>
      <c r="E7" s="246">
        <f>C7/$C$33</f>
        <v>0.21795569906211212</v>
      </c>
      <c r="F7" s="52">
        <f>(C7-B7)/B7</f>
        <v>-3.2733083347478341E-2</v>
      </c>
      <c r="H7" s="39">
        <v>15647.435999999996</v>
      </c>
      <c r="I7" s="147">
        <v>12779.484</v>
      </c>
      <c r="J7" s="247">
        <f>H7/$H$33</f>
        <v>0.21026006108081435</v>
      </c>
      <c r="K7" s="246">
        <f>I7/$I$33</f>
        <v>0.15951681877567289</v>
      </c>
      <c r="L7" s="52">
        <f>(I7-H7)/H7</f>
        <v>-0.18328574726236274</v>
      </c>
      <c r="N7" s="27">
        <f t="shared" ref="N7:N33" si="0">(H7/B7)*10</f>
        <v>1.0766172770412654</v>
      </c>
      <c r="O7" s="151">
        <f t="shared" ref="O7:O33" si="1">(I7/C7)*10</f>
        <v>0.90904450443337159</v>
      </c>
      <c r="P7" s="61">
        <f>(O7-N7)/N7</f>
        <v>-0.15564748604853659</v>
      </c>
    </row>
    <row r="8" spans="1:16" ht="20.100000000000001" customHeight="1" x14ac:dyDescent="0.25">
      <c r="A8" s="8" t="s">
        <v>173</v>
      </c>
      <c r="B8" s="19">
        <v>21923.15</v>
      </c>
      <c r="C8" s="140">
        <v>138626.69000000003</v>
      </c>
      <c r="D8" s="247">
        <f t="shared" ref="D8:D32" si="2">B8/$B$33</f>
        <v>4.001900337463965E-2</v>
      </c>
      <c r="E8" s="215">
        <f t="shared" ref="E8:E32" si="3">C8/$C$33</f>
        <v>0.21492498748140204</v>
      </c>
      <c r="F8" s="52">
        <f t="shared" ref="F8:F33" si="4">(C8-B8)/B8</f>
        <v>5.3233016240823074</v>
      </c>
      <c r="H8" s="19">
        <v>2692.4579999999996</v>
      </c>
      <c r="I8" s="140">
        <v>7503.6859999999997</v>
      </c>
      <c r="J8" s="247">
        <f t="shared" ref="J8:J32" si="5">H8/$H$33</f>
        <v>3.6179498260132031E-2</v>
      </c>
      <c r="K8" s="215">
        <f t="shared" ref="K8:K32" si="6">I8/$I$33</f>
        <v>9.3662946000914737E-2</v>
      </c>
      <c r="L8" s="52">
        <f t="shared" ref="L8:L33" si="7">(I8-H8)/H8</f>
        <v>1.7869277812318709</v>
      </c>
      <c r="N8" s="27">
        <f t="shared" si="0"/>
        <v>1.2281346430599613</v>
      </c>
      <c r="O8" s="152">
        <f t="shared" si="1"/>
        <v>0.54128725139437428</v>
      </c>
      <c r="P8" s="52">
        <f t="shared" ref="P8:P71" si="8">(O8-N8)/N8</f>
        <v>-0.55926066050402345</v>
      </c>
    </row>
    <row r="9" spans="1:16" ht="20.100000000000001" customHeight="1" x14ac:dyDescent="0.25">
      <c r="A9" s="8" t="s">
        <v>161</v>
      </c>
      <c r="B9" s="19">
        <v>51914.330000000024</v>
      </c>
      <c r="C9" s="140">
        <v>46964.600000000006</v>
      </c>
      <c r="D9" s="247">
        <f t="shared" si="2"/>
        <v>9.4765567332347644E-2</v>
      </c>
      <c r="E9" s="215">
        <f t="shared" si="3"/>
        <v>7.2813294951131369E-2</v>
      </c>
      <c r="F9" s="52">
        <f t="shared" si="4"/>
        <v>-9.5344194945788871E-2</v>
      </c>
      <c r="H9" s="19">
        <v>7121.4500000000016</v>
      </c>
      <c r="I9" s="140">
        <v>7088.3020000000015</v>
      </c>
      <c r="J9" s="247">
        <f t="shared" si="5"/>
        <v>9.5693410216470362E-2</v>
      </c>
      <c r="K9" s="215">
        <f t="shared" si="6"/>
        <v>8.8478015666457271E-2</v>
      </c>
      <c r="L9" s="52">
        <f t="shared" si="7"/>
        <v>-4.6546700461282649E-3</v>
      </c>
      <c r="N9" s="27">
        <f t="shared" si="0"/>
        <v>1.3717696058101874</v>
      </c>
      <c r="O9" s="152">
        <f t="shared" si="1"/>
        <v>1.5092861431801827</v>
      </c>
      <c r="P9" s="52">
        <f t="shared" si="8"/>
        <v>0.10024754651767931</v>
      </c>
    </row>
    <row r="10" spans="1:16" ht="20.100000000000001" customHeight="1" x14ac:dyDescent="0.25">
      <c r="A10" s="8" t="s">
        <v>164</v>
      </c>
      <c r="B10" s="19">
        <v>25403.110000000008</v>
      </c>
      <c r="C10" s="140">
        <v>34838.249999999993</v>
      </c>
      <c r="D10" s="247">
        <f t="shared" si="2"/>
        <v>4.637139940274744E-2</v>
      </c>
      <c r="E10" s="215">
        <f t="shared" si="3"/>
        <v>5.4012762225830763E-2</v>
      </c>
      <c r="F10" s="52">
        <f t="shared" si="4"/>
        <v>0.37141672810927412</v>
      </c>
      <c r="H10" s="19">
        <v>4740.4619999999995</v>
      </c>
      <c r="I10" s="140">
        <v>6810.7200000000021</v>
      </c>
      <c r="J10" s="247">
        <f t="shared" si="5"/>
        <v>6.36992431009962E-2</v>
      </c>
      <c r="K10" s="215">
        <f t="shared" si="6"/>
        <v>8.501316547458812E-2</v>
      </c>
      <c r="L10" s="52">
        <f t="shared" si="7"/>
        <v>0.43672072468886003</v>
      </c>
      <c r="N10" s="27">
        <f t="shared" si="0"/>
        <v>1.8660951355956015</v>
      </c>
      <c r="O10" s="152">
        <f t="shared" si="1"/>
        <v>1.9549546834298517</v>
      </c>
      <c r="P10" s="52">
        <f t="shared" si="8"/>
        <v>4.761790872247728E-2</v>
      </c>
    </row>
    <row r="11" spans="1:16" ht="20.100000000000001" customHeight="1" x14ac:dyDescent="0.25">
      <c r="A11" s="8" t="s">
        <v>162</v>
      </c>
      <c r="B11" s="19">
        <v>14924.740000000003</v>
      </c>
      <c r="C11" s="140">
        <v>16234.310000000001</v>
      </c>
      <c r="D11" s="247">
        <f t="shared" si="2"/>
        <v>2.7243950820279909E-2</v>
      </c>
      <c r="E11" s="215">
        <f t="shared" si="3"/>
        <v>2.5169459600594947E-2</v>
      </c>
      <c r="F11" s="52">
        <f t="shared" si="4"/>
        <v>8.7744912139172779E-2</v>
      </c>
      <c r="H11" s="19">
        <v>4303.51</v>
      </c>
      <c r="I11" s="140">
        <v>4976.9580000000005</v>
      </c>
      <c r="J11" s="247">
        <f t="shared" si="5"/>
        <v>5.7827766508320957E-2</v>
      </c>
      <c r="K11" s="215">
        <f t="shared" si="6"/>
        <v>6.2123674738364672E-2</v>
      </c>
      <c r="L11" s="52">
        <f t="shared" si="7"/>
        <v>0.15648807601237136</v>
      </c>
      <c r="N11" s="27">
        <f t="shared" si="0"/>
        <v>2.8834740169677993</v>
      </c>
      <c r="O11" s="152">
        <f t="shared" si="1"/>
        <v>3.0657034391976006</v>
      </c>
      <c r="P11" s="52">
        <f t="shared" si="8"/>
        <v>6.3197872135303632E-2</v>
      </c>
    </row>
    <row r="12" spans="1:16" ht="20.100000000000001" customHeight="1" x14ac:dyDescent="0.25">
      <c r="A12" s="8" t="s">
        <v>165</v>
      </c>
      <c r="B12" s="19">
        <v>42874.979999999996</v>
      </c>
      <c r="C12" s="140">
        <v>38783.44000000001</v>
      </c>
      <c r="D12" s="247">
        <f t="shared" si="2"/>
        <v>7.8264937716870389E-2</v>
      </c>
      <c r="E12" s="215">
        <f t="shared" si="3"/>
        <v>6.0129332645002975E-2</v>
      </c>
      <c r="F12" s="52">
        <f t="shared" si="4"/>
        <v>-9.5429548888418994E-2</v>
      </c>
      <c r="H12" s="19">
        <v>4053.2710000000002</v>
      </c>
      <c r="I12" s="140">
        <v>3555.4119999999994</v>
      </c>
      <c r="J12" s="247">
        <f t="shared" si="5"/>
        <v>5.4465217690431438E-2</v>
      </c>
      <c r="K12" s="215">
        <f t="shared" si="6"/>
        <v>4.4379570542664525E-2</v>
      </c>
      <c r="L12" s="52">
        <f t="shared" si="7"/>
        <v>-0.12282894482012202</v>
      </c>
      <c r="N12" s="27">
        <f t="shared" si="0"/>
        <v>0.94536977043487846</v>
      </c>
      <c r="O12" s="152">
        <f t="shared" si="1"/>
        <v>0.91673456506178885</v>
      </c>
      <c r="P12" s="52">
        <f t="shared" si="8"/>
        <v>-3.0289952427733292E-2</v>
      </c>
    </row>
    <row r="13" spans="1:16" ht="20.100000000000001" customHeight="1" x14ac:dyDescent="0.25">
      <c r="A13" s="8" t="s">
        <v>163</v>
      </c>
      <c r="B13" s="19">
        <v>16788.620000000006</v>
      </c>
      <c r="C13" s="140">
        <v>16369.19</v>
      </c>
      <c r="D13" s="247">
        <f t="shared" si="2"/>
        <v>3.0646318637401238E-2</v>
      </c>
      <c r="E13" s="215">
        <f t="shared" si="3"/>
        <v>2.5378575769432934E-2</v>
      </c>
      <c r="F13" s="52">
        <f t="shared" si="4"/>
        <v>-2.4982994433134207E-2</v>
      </c>
      <c r="H13" s="19">
        <v>3286.9119999999984</v>
      </c>
      <c r="I13" s="140">
        <v>3402.1870000000004</v>
      </c>
      <c r="J13" s="247">
        <f t="shared" si="5"/>
        <v>4.4167384221112105E-2</v>
      </c>
      <c r="K13" s="215">
        <f t="shared" si="6"/>
        <v>4.2466976532068927E-2</v>
      </c>
      <c r="L13" s="52">
        <f t="shared" si="7"/>
        <v>3.5070911542506147E-2</v>
      </c>
      <c r="N13" s="27">
        <f t="shared" si="0"/>
        <v>1.9578214290394311</v>
      </c>
      <c r="O13" s="152">
        <f t="shared" si="1"/>
        <v>2.0784088888943191</v>
      </c>
      <c r="P13" s="52">
        <f t="shared" si="8"/>
        <v>6.1592675443363575E-2</v>
      </c>
    </row>
    <row r="14" spans="1:16" ht="20.100000000000001" customHeight="1" x14ac:dyDescent="0.25">
      <c r="A14" s="8" t="s">
        <v>170</v>
      </c>
      <c r="B14" s="19">
        <v>17941.650000000005</v>
      </c>
      <c r="C14" s="140">
        <v>16373.989999999998</v>
      </c>
      <c r="D14" s="247">
        <f t="shared" si="2"/>
        <v>3.2751085126754308E-2</v>
      </c>
      <c r="E14" s="215">
        <f t="shared" si="3"/>
        <v>2.5386017625975206E-2</v>
      </c>
      <c r="F14" s="52">
        <f t="shared" si="4"/>
        <v>-8.7375464352498614E-2</v>
      </c>
      <c r="H14" s="19">
        <v>3405.3049999999989</v>
      </c>
      <c r="I14" s="140">
        <v>3160.8100000000009</v>
      </c>
      <c r="J14" s="247">
        <f t="shared" si="5"/>
        <v>4.5758272300893417E-2</v>
      </c>
      <c r="K14" s="215">
        <f t="shared" si="6"/>
        <v>3.9454046497834717E-2</v>
      </c>
      <c r="L14" s="52">
        <f t="shared" si="7"/>
        <v>-7.1798267702892438E-2</v>
      </c>
      <c r="N14" s="27">
        <f t="shared" si="0"/>
        <v>1.8979887580016319</v>
      </c>
      <c r="O14" s="152">
        <f t="shared" si="1"/>
        <v>1.9303847138052492</v>
      </c>
      <c r="P14" s="52">
        <f t="shared" si="8"/>
        <v>1.7068570963363661E-2</v>
      </c>
    </row>
    <row r="15" spans="1:16" ht="20.100000000000001" customHeight="1" x14ac:dyDescent="0.25">
      <c r="A15" s="8" t="s">
        <v>182</v>
      </c>
      <c r="B15" s="19">
        <v>50620.76</v>
      </c>
      <c r="C15" s="140">
        <v>41891.35</v>
      </c>
      <c r="D15" s="247">
        <f t="shared" si="2"/>
        <v>9.2404256015528055E-2</v>
      </c>
      <c r="E15" s="215">
        <f t="shared" si="3"/>
        <v>6.4947795221317259E-2</v>
      </c>
      <c r="F15" s="52">
        <f t="shared" si="4"/>
        <v>-0.17244723311147447</v>
      </c>
      <c r="H15" s="19">
        <v>3529.5700000000006</v>
      </c>
      <c r="I15" s="140">
        <v>3036.3420000000006</v>
      </c>
      <c r="J15" s="247">
        <f t="shared" si="5"/>
        <v>4.7428064494976059E-2</v>
      </c>
      <c r="K15" s="215">
        <f t="shared" si="6"/>
        <v>3.7900404785902488E-2</v>
      </c>
      <c r="L15" s="52">
        <f t="shared" si="7"/>
        <v>-0.13974166824854017</v>
      </c>
      <c r="N15" s="27">
        <f t="shared" si="0"/>
        <v>0.69725740980577933</v>
      </c>
      <c r="O15" s="152">
        <f t="shared" si="1"/>
        <v>0.72481359516940858</v>
      </c>
      <c r="P15" s="52">
        <f t="shared" si="8"/>
        <v>3.9520821114407391E-2</v>
      </c>
    </row>
    <row r="16" spans="1:16" ht="20.100000000000001" customHeight="1" x14ac:dyDescent="0.25">
      <c r="A16" s="8" t="s">
        <v>181</v>
      </c>
      <c r="B16" s="19">
        <v>8012.7100000000009</v>
      </c>
      <c r="C16" s="140">
        <v>9931.0999999999985</v>
      </c>
      <c r="D16" s="247">
        <f t="shared" si="2"/>
        <v>1.4626578230318585E-2</v>
      </c>
      <c r="E16" s="215">
        <f t="shared" si="3"/>
        <v>1.5397046147293505E-2</v>
      </c>
      <c r="F16" s="52">
        <f t="shared" si="4"/>
        <v>0.23941837405821467</v>
      </c>
      <c r="H16" s="19">
        <v>2287.04</v>
      </c>
      <c r="I16" s="140">
        <v>2951.7130000000002</v>
      </c>
      <c r="J16" s="247">
        <f t="shared" si="5"/>
        <v>3.0731755036049725E-2</v>
      </c>
      <c r="K16" s="215">
        <f t="shared" si="6"/>
        <v>3.6844043757854217E-2</v>
      </c>
      <c r="L16" s="52">
        <f t="shared" si="7"/>
        <v>0.29062587449279431</v>
      </c>
      <c r="N16" s="27">
        <f t="shared" si="0"/>
        <v>2.8542652860268247</v>
      </c>
      <c r="O16" s="152">
        <f t="shared" si="1"/>
        <v>2.9721913987373005</v>
      </c>
      <c r="P16" s="52">
        <f t="shared" si="8"/>
        <v>4.1315750602366232E-2</v>
      </c>
    </row>
    <row r="17" spans="1:16" ht="20.100000000000001" customHeight="1" x14ac:dyDescent="0.25">
      <c r="A17" s="8" t="s">
        <v>172</v>
      </c>
      <c r="B17" s="19">
        <v>10723.009999999998</v>
      </c>
      <c r="C17" s="140">
        <v>12415.359999999999</v>
      </c>
      <c r="D17" s="247">
        <f t="shared" si="2"/>
        <v>1.9574019854641994E-2</v>
      </c>
      <c r="E17" s="215">
        <f t="shared" si="3"/>
        <v>1.924861000848465E-2</v>
      </c>
      <c r="F17" s="52">
        <f t="shared" si="4"/>
        <v>0.15782415571747119</v>
      </c>
      <c r="H17" s="19">
        <v>1904.3749999999995</v>
      </c>
      <c r="I17" s="140">
        <v>2484.1039999999994</v>
      </c>
      <c r="J17" s="247">
        <f t="shared" si="5"/>
        <v>2.5589751817535845E-2</v>
      </c>
      <c r="K17" s="215">
        <f t="shared" si="6"/>
        <v>3.1007227489617269E-2</v>
      </c>
      <c r="L17" s="52">
        <f t="shared" si="7"/>
        <v>0.30441956022317029</v>
      </c>
      <c r="N17" s="27">
        <f t="shared" si="0"/>
        <v>1.775970553044341</v>
      </c>
      <c r="O17" s="152">
        <f t="shared" si="1"/>
        <v>2.0008312284138356</v>
      </c>
      <c r="P17" s="52">
        <f t="shared" si="8"/>
        <v>0.12661283993928951</v>
      </c>
    </row>
    <row r="18" spans="1:16" ht="20.100000000000001" customHeight="1" x14ac:dyDescent="0.25">
      <c r="A18" s="8" t="s">
        <v>169</v>
      </c>
      <c r="B18" s="19">
        <v>7665.9899999999989</v>
      </c>
      <c r="C18" s="140">
        <v>7793.56</v>
      </c>
      <c r="D18" s="247">
        <f t="shared" si="2"/>
        <v>1.3993667866157635E-2</v>
      </c>
      <c r="E18" s="215">
        <f t="shared" si="3"/>
        <v>1.2083032390339518E-2</v>
      </c>
      <c r="F18" s="52">
        <f t="shared" si="4"/>
        <v>1.664103396952012E-2</v>
      </c>
      <c r="H18" s="19">
        <v>1601.7679999999998</v>
      </c>
      <c r="I18" s="140">
        <v>1829.105</v>
      </c>
      <c r="J18" s="247">
        <f t="shared" si="5"/>
        <v>2.1523515898534039E-2</v>
      </c>
      <c r="K18" s="215">
        <f t="shared" si="6"/>
        <v>2.2831360859849832E-2</v>
      </c>
      <c r="L18" s="52">
        <f t="shared" si="7"/>
        <v>0.14192879368298045</v>
      </c>
      <c r="N18" s="27">
        <f t="shared" si="0"/>
        <v>2.0894470251069985</v>
      </c>
      <c r="O18" s="152">
        <f t="shared" si="1"/>
        <v>2.3469441436262759</v>
      </c>
      <c r="P18" s="52">
        <f t="shared" si="8"/>
        <v>0.12323696912396771</v>
      </c>
    </row>
    <row r="19" spans="1:16" ht="20.100000000000001" customHeight="1" x14ac:dyDescent="0.25">
      <c r="A19" s="8" t="s">
        <v>171</v>
      </c>
      <c r="B19" s="19">
        <v>14388.780000000004</v>
      </c>
      <c r="C19" s="140">
        <v>12074.699999999999</v>
      </c>
      <c r="D19" s="247">
        <f t="shared" si="2"/>
        <v>2.6265597570465357E-2</v>
      </c>
      <c r="E19" s="215">
        <f t="shared" si="3"/>
        <v>1.8720455248132119E-2</v>
      </c>
      <c r="F19" s="52">
        <f t="shared" si="4"/>
        <v>-0.16082530972049089</v>
      </c>
      <c r="H19" s="19">
        <v>2070.9030000000002</v>
      </c>
      <c r="I19" s="140">
        <v>1772.9859999999999</v>
      </c>
      <c r="J19" s="247">
        <f t="shared" si="5"/>
        <v>2.7827446699410806E-2</v>
      </c>
      <c r="K19" s="215">
        <f t="shared" si="6"/>
        <v>2.2130869012692934E-2</v>
      </c>
      <c r="L19" s="52">
        <f t="shared" si="7"/>
        <v>-0.14385850037399162</v>
      </c>
      <c r="N19" s="27">
        <f t="shared" si="0"/>
        <v>1.4392484977878595</v>
      </c>
      <c r="O19" s="152">
        <f t="shared" si="1"/>
        <v>1.4683478678559303</v>
      </c>
      <c r="P19" s="52">
        <f t="shared" si="8"/>
        <v>2.0218447413908637E-2</v>
      </c>
    </row>
    <row r="20" spans="1:16" ht="20.100000000000001" customHeight="1" x14ac:dyDescent="0.25">
      <c r="A20" s="8" t="s">
        <v>178</v>
      </c>
      <c r="B20" s="19">
        <v>11975.340000000002</v>
      </c>
      <c r="C20" s="140">
        <v>12755.859999999997</v>
      </c>
      <c r="D20" s="247">
        <f t="shared" si="2"/>
        <v>2.1860050762434104E-2</v>
      </c>
      <c r="E20" s="215">
        <f t="shared" si="3"/>
        <v>1.9776516706952435E-2</v>
      </c>
      <c r="F20" s="52">
        <f t="shared" si="4"/>
        <v>6.5177272628584651E-2</v>
      </c>
      <c r="H20" s="19">
        <v>1576.0890000000009</v>
      </c>
      <c r="I20" s="140">
        <v>1682.3209999999999</v>
      </c>
      <c r="J20" s="247">
        <f t="shared" si="5"/>
        <v>2.1178458209306614E-2</v>
      </c>
      <c r="K20" s="215">
        <f t="shared" si="6"/>
        <v>2.0999165074232166E-2</v>
      </c>
      <c r="L20" s="52">
        <f t="shared" si="7"/>
        <v>6.7402285023243608E-2</v>
      </c>
      <c r="N20" s="27">
        <f t="shared" si="0"/>
        <v>1.3161121103868454</v>
      </c>
      <c r="O20" s="152">
        <f t="shared" si="1"/>
        <v>1.3188612919865852</v>
      </c>
      <c r="P20" s="52">
        <f t="shared" si="8"/>
        <v>2.0888658177696841E-3</v>
      </c>
    </row>
    <row r="21" spans="1:16" ht="20.100000000000001" customHeight="1" x14ac:dyDescent="0.25">
      <c r="A21" s="8" t="s">
        <v>187</v>
      </c>
      <c r="B21" s="19">
        <v>3366.56</v>
      </c>
      <c r="C21" s="140">
        <v>4403.8200000000006</v>
      </c>
      <c r="D21" s="247">
        <f t="shared" si="2"/>
        <v>6.1453931575036818E-3</v>
      </c>
      <c r="E21" s="215">
        <f t="shared" si="3"/>
        <v>6.8276243079189716E-3</v>
      </c>
      <c r="F21" s="52">
        <f t="shared" si="4"/>
        <v>0.30810679150230524</v>
      </c>
      <c r="H21" s="19">
        <v>936.3</v>
      </c>
      <c r="I21" s="140">
        <v>1371.453</v>
      </c>
      <c r="J21" s="247">
        <f t="shared" si="5"/>
        <v>1.2581390023896983E-2</v>
      </c>
      <c r="K21" s="215">
        <f t="shared" si="6"/>
        <v>1.7118830436373873E-2</v>
      </c>
      <c r="L21" s="52">
        <f t="shared" si="7"/>
        <v>0.4647580903556553</v>
      </c>
      <c r="N21" s="27">
        <f t="shared" si="0"/>
        <v>2.7811772254170428</v>
      </c>
      <c r="O21" s="152">
        <f t="shared" si="1"/>
        <v>3.1142349142335513</v>
      </c>
      <c r="P21" s="52">
        <f t="shared" si="8"/>
        <v>0.11975421263079192</v>
      </c>
    </row>
    <row r="22" spans="1:16" ht="20.100000000000001" customHeight="1" x14ac:dyDescent="0.25">
      <c r="A22" s="8" t="s">
        <v>166</v>
      </c>
      <c r="B22" s="19">
        <v>6685.7300000000005</v>
      </c>
      <c r="C22" s="140">
        <v>5648.29</v>
      </c>
      <c r="D22" s="247">
        <f t="shared" si="2"/>
        <v>1.2204279559822815E-2</v>
      </c>
      <c r="E22" s="215">
        <f t="shared" si="3"/>
        <v>8.7570341435789026E-3</v>
      </c>
      <c r="F22" s="52">
        <f t="shared" si="4"/>
        <v>-0.15517228485146731</v>
      </c>
      <c r="H22" s="19">
        <v>1454.8120000000001</v>
      </c>
      <c r="I22" s="140">
        <v>1321.454</v>
      </c>
      <c r="J22" s="247">
        <f t="shared" si="5"/>
        <v>1.9548816814531262E-2</v>
      </c>
      <c r="K22" s="215">
        <f t="shared" si="6"/>
        <v>1.6494730009317126E-2</v>
      </c>
      <c r="L22" s="52">
        <f t="shared" si="7"/>
        <v>-9.1666827053942482E-2</v>
      </c>
      <c r="N22" s="27">
        <f t="shared" si="0"/>
        <v>2.1759957401809524</v>
      </c>
      <c r="O22" s="152">
        <f t="shared" si="1"/>
        <v>2.3395647178172507</v>
      </c>
      <c r="P22" s="52">
        <f t="shared" si="8"/>
        <v>7.5169714083491795E-2</v>
      </c>
    </row>
    <row r="23" spans="1:16" ht="20.100000000000001" customHeight="1" x14ac:dyDescent="0.25">
      <c r="A23" s="8" t="s">
        <v>174</v>
      </c>
      <c r="B23" s="19">
        <v>6253.94</v>
      </c>
      <c r="C23" s="140">
        <v>6885.63</v>
      </c>
      <c r="D23" s="247">
        <f t="shared" si="2"/>
        <v>1.1416080534266008E-2</v>
      </c>
      <c r="E23" s="215">
        <f t="shared" si="3"/>
        <v>1.0675389721499994E-2</v>
      </c>
      <c r="F23" s="52">
        <f t="shared" si="4"/>
        <v>0.10100672536033294</v>
      </c>
      <c r="H23" s="19">
        <v>1165.0250000000001</v>
      </c>
      <c r="I23" s="140">
        <v>1287.1410000000003</v>
      </c>
      <c r="J23" s="247">
        <f t="shared" si="5"/>
        <v>1.5654847711834438E-2</v>
      </c>
      <c r="K23" s="215">
        <f t="shared" si="6"/>
        <v>1.6066426284170664E-2</v>
      </c>
      <c r="L23" s="52">
        <f t="shared" si="7"/>
        <v>0.10481835153752082</v>
      </c>
      <c r="N23" s="27">
        <f t="shared" si="0"/>
        <v>1.8628656494945588</v>
      </c>
      <c r="O23" s="152">
        <f t="shared" si="1"/>
        <v>1.8693147903677663</v>
      </c>
      <c r="P23" s="52">
        <f t="shared" si="8"/>
        <v>3.4619463163955387E-3</v>
      </c>
    </row>
    <row r="24" spans="1:16" ht="20.100000000000001" customHeight="1" x14ac:dyDescent="0.25">
      <c r="A24" s="8" t="s">
        <v>198</v>
      </c>
      <c r="B24" s="19">
        <v>9100.5399999999991</v>
      </c>
      <c r="C24" s="140">
        <v>12990.630000000001</v>
      </c>
      <c r="D24" s="247">
        <f t="shared" si="2"/>
        <v>1.6612327196184995E-2</v>
      </c>
      <c r="E24" s="215">
        <f t="shared" si="3"/>
        <v>2.0140501011208775E-2</v>
      </c>
      <c r="F24" s="52">
        <f t="shared" si="4"/>
        <v>0.42745705199911238</v>
      </c>
      <c r="H24" s="19">
        <v>877.85599999999988</v>
      </c>
      <c r="I24" s="140">
        <v>1260.6110000000001</v>
      </c>
      <c r="J24" s="247">
        <f t="shared" si="5"/>
        <v>1.1796057589253561E-2</v>
      </c>
      <c r="K24" s="215">
        <f t="shared" si="6"/>
        <v>1.5735271974488155E-2</v>
      </c>
      <c r="L24" s="52">
        <f t="shared" si="7"/>
        <v>0.43601114533590962</v>
      </c>
      <c r="N24" s="27">
        <f t="shared" si="0"/>
        <v>0.96461968190898562</v>
      </c>
      <c r="O24" s="152">
        <f t="shared" si="1"/>
        <v>0.97040020383922876</v>
      </c>
      <c r="P24" s="52">
        <f t="shared" si="8"/>
        <v>5.9925398980077522E-3</v>
      </c>
    </row>
    <row r="25" spans="1:16" ht="20.100000000000001" customHeight="1" x14ac:dyDescent="0.25">
      <c r="A25" s="8" t="s">
        <v>167</v>
      </c>
      <c r="B25" s="19">
        <v>11917.479999999998</v>
      </c>
      <c r="C25" s="140">
        <v>4516.0499999999993</v>
      </c>
      <c r="D25" s="247">
        <f t="shared" si="2"/>
        <v>2.1754431837450385E-2</v>
      </c>
      <c r="E25" s="215">
        <f t="shared" si="3"/>
        <v>7.0016242161980878E-3</v>
      </c>
      <c r="F25" s="52">
        <f t="shared" si="4"/>
        <v>-0.62105663277807055</v>
      </c>
      <c r="H25" s="19">
        <v>1219.252</v>
      </c>
      <c r="I25" s="140">
        <v>978.85000000000014</v>
      </c>
      <c r="J25" s="247">
        <f t="shared" si="5"/>
        <v>1.6383514845045865E-2</v>
      </c>
      <c r="K25" s="215">
        <f t="shared" si="6"/>
        <v>1.2218258425658457E-2</v>
      </c>
      <c r="L25" s="52">
        <f t="shared" si="7"/>
        <v>-0.19717170855573732</v>
      </c>
      <c r="N25" s="27">
        <f t="shared" si="0"/>
        <v>1.0230787045583465</v>
      </c>
      <c r="O25" s="152">
        <f t="shared" si="1"/>
        <v>2.1674915025298662</v>
      </c>
      <c r="P25" s="52">
        <f t="shared" si="8"/>
        <v>1.1185970276505286</v>
      </c>
    </row>
    <row r="26" spans="1:16" ht="20.100000000000001" customHeight="1" x14ac:dyDescent="0.25">
      <c r="A26" s="8" t="s">
        <v>176</v>
      </c>
      <c r="B26" s="19">
        <v>2162.96</v>
      </c>
      <c r="C26" s="140">
        <v>5873.2999999999993</v>
      </c>
      <c r="D26" s="247">
        <f t="shared" si="2"/>
        <v>3.9483150705628784E-3</v>
      </c>
      <c r="E26" s="215">
        <f t="shared" si="3"/>
        <v>9.1058866728659406E-3</v>
      </c>
      <c r="F26" s="52">
        <f t="shared" si="4"/>
        <v>1.7153992676702292</v>
      </c>
      <c r="H26" s="19">
        <v>389.851</v>
      </c>
      <c r="I26" s="140">
        <v>898.83699999999999</v>
      </c>
      <c r="J26" s="247">
        <f t="shared" si="5"/>
        <v>5.2385640096189925E-3</v>
      </c>
      <c r="K26" s="215">
        <f t="shared" si="6"/>
        <v>1.1219515501398139E-2</v>
      </c>
      <c r="L26" s="52">
        <f t="shared" si="7"/>
        <v>1.3055911104498898</v>
      </c>
      <c r="N26" s="27">
        <f t="shared" si="0"/>
        <v>1.8023957909531383</v>
      </c>
      <c r="O26" s="152">
        <f t="shared" si="1"/>
        <v>1.530378151975891</v>
      </c>
      <c r="P26" s="52">
        <f t="shared" si="8"/>
        <v>-0.15092003673255341</v>
      </c>
    </row>
    <row r="27" spans="1:16" ht="20.100000000000001" customHeight="1" x14ac:dyDescent="0.25">
      <c r="A27" s="8" t="s">
        <v>204</v>
      </c>
      <c r="B27" s="19">
        <v>20804.500000000004</v>
      </c>
      <c r="C27" s="140">
        <v>15459.750000000004</v>
      </c>
      <c r="D27" s="247">
        <f t="shared" si="2"/>
        <v>3.7976994898437984E-2</v>
      </c>
      <c r="E27" s="215">
        <f t="shared" si="3"/>
        <v>2.3968592016556156E-2</v>
      </c>
      <c r="F27" s="52">
        <f t="shared" si="4"/>
        <v>-0.2569035545194549</v>
      </c>
      <c r="H27" s="19">
        <v>723.52300000000025</v>
      </c>
      <c r="I27" s="140">
        <v>598.35800000000006</v>
      </c>
      <c r="J27" s="247">
        <f t="shared" si="5"/>
        <v>9.7222311804550047E-3</v>
      </c>
      <c r="K27" s="215">
        <f t="shared" si="6"/>
        <v>7.4688590438373014E-3</v>
      </c>
      <c r="L27" s="52">
        <f t="shared" si="7"/>
        <v>-0.17299380945733606</v>
      </c>
      <c r="N27" s="27">
        <f t="shared" si="0"/>
        <v>0.34777235694200775</v>
      </c>
      <c r="O27" s="152">
        <f t="shared" si="1"/>
        <v>0.38704248128203883</v>
      </c>
      <c r="P27" s="52">
        <f t="shared" si="8"/>
        <v>0.11291905051148014</v>
      </c>
    </row>
    <row r="28" spans="1:16" ht="20.100000000000001" customHeight="1" x14ac:dyDescent="0.25">
      <c r="A28" s="8" t="s">
        <v>183</v>
      </c>
      <c r="B28" s="19">
        <v>2671.32</v>
      </c>
      <c r="C28" s="140">
        <v>2722.2100000000009</v>
      </c>
      <c r="D28" s="247">
        <f t="shared" si="2"/>
        <v>4.8762866693309306E-3</v>
      </c>
      <c r="E28" s="215">
        <f t="shared" si="3"/>
        <v>4.2204783954067401E-3</v>
      </c>
      <c r="F28" s="52">
        <f t="shared" ref="F28:F29" si="9">(C28-B28)/B28</f>
        <v>1.905050686551996E-2</v>
      </c>
      <c r="H28" s="19">
        <v>509.94600000000003</v>
      </c>
      <c r="I28" s="140">
        <v>595.31899999999996</v>
      </c>
      <c r="J28" s="247">
        <f t="shared" si="5"/>
        <v>6.8523224576804136E-3</v>
      </c>
      <c r="K28" s="215">
        <f t="shared" si="6"/>
        <v>7.4309254612091383E-3</v>
      </c>
      <c r="L28" s="52">
        <f t="shared" ref="L28" si="10">(I28-H28)/H28</f>
        <v>0.16741576559086635</v>
      </c>
      <c r="N28" s="27">
        <f t="shared" si="0"/>
        <v>1.9089663537127712</v>
      </c>
      <c r="O28" s="152">
        <f t="shared" si="1"/>
        <v>2.1868959411654494</v>
      </c>
      <c r="P28" s="52">
        <f t="shared" ref="P28" si="11">(O28-N28)/N28</f>
        <v>0.14559166373578539</v>
      </c>
    </row>
    <row r="29" spans="1:16" ht="20.100000000000001" customHeight="1" x14ac:dyDescent="0.25">
      <c r="A29" s="8" t="s">
        <v>207</v>
      </c>
      <c r="B29" s="19">
        <v>416.05</v>
      </c>
      <c r="C29" s="140">
        <v>1376.1399999999999</v>
      </c>
      <c r="D29" s="247">
        <f t="shared" si="2"/>
        <v>7.5946688108318491E-4</v>
      </c>
      <c r="E29" s="215">
        <f t="shared" si="3"/>
        <v>2.1335492629352727E-3</v>
      </c>
      <c r="F29" s="52">
        <f t="shared" si="9"/>
        <v>2.3076312943155868</v>
      </c>
      <c r="H29" s="19">
        <v>169.69800000000001</v>
      </c>
      <c r="I29" s="140">
        <v>550.072</v>
      </c>
      <c r="J29" s="247">
        <f t="shared" si="5"/>
        <v>2.2802912787303967E-3</v>
      </c>
      <c r="K29" s="215">
        <f t="shared" si="6"/>
        <v>6.8661407250536835E-3</v>
      </c>
      <c r="L29" s="52">
        <f t="shared" ref="L29:L32" si="12">(I29-H29)/H29</f>
        <v>2.2414760338955086</v>
      </c>
      <c r="N29" s="27">
        <f t="shared" ref="N29:N30" si="13">(H29/B29)*10</f>
        <v>4.0787886071385655</v>
      </c>
      <c r="O29" s="152">
        <f t="shared" ref="O29:O30" si="14">(I29/C29)*10</f>
        <v>3.9972095862339589</v>
      </c>
      <c r="P29" s="52">
        <f t="shared" ref="P29:P30" si="15">(O29-N29)/N29</f>
        <v>-2.0000796501645015E-2</v>
      </c>
    </row>
    <row r="30" spans="1:16" ht="20.100000000000001" customHeight="1" x14ac:dyDescent="0.25">
      <c r="A30" s="8" t="s">
        <v>179</v>
      </c>
      <c r="B30" s="19">
        <v>1353.6799999999996</v>
      </c>
      <c r="C30" s="140">
        <v>2737.7100000000005</v>
      </c>
      <c r="D30" s="247">
        <f t="shared" si="2"/>
        <v>2.4710374416168379E-3</v>
      </c>
      <c r="E30" s="215">
        <f t="shared" si="3"/>
        <v>4.2445093904911755E-3</v>
      </c>
      <c r="F30" s="52">
        <f t="shared" si="4"/>
        <v>1.0224203652266424</v>
      </c>
      <c r="H30" s="19">
        <v>257.48099999999999</v>
      </c>
      <c r="I30" s="140">
        <v>505.24799999999988</v>
      </c>
      <c r="J30" s="247">
        <f t="shared" si="5"/>
        <v>3.4598621005479217E-3</v>
      </c>
      <c r="K30" s="215">
        <f t="shared" si="6"/>
        <v>6.3066359841110302E-3</v>
      </c>
      <c r="L30" s="52">
        <f t="shared" si="12"/>
        <v>0.96227294441143185</v>
      </c>
      <c r="N30" s="27">
        <f t="shared" si="13"/>
        <v>1.9020817327581117</v>
      </c>
      <c r="O30" s="152">
        <f t="shared" si="14"/>
        <v>1.8455132209036011</v>
      </c>
      <c r="P30" s="52">
        <f t="shared" si="15"/>
        <v>-2.9740316033887458E-2</v>
      </c>
    </row>
    <row r="31" spans="1:16" ht="20.100000000000001" customHeight="1" x14ac:dyDescent="0.25">
      <c r="A31" s="8" t="s">
        <v>205</v>
      </c>
      <c r="B31" s="19">
        <v>3469.4800000000005</v>
      </c>
      <c r="C31" s="140">
        <v>3080</v>
      </c>
      <c r="D31" s="247">
        <f t="shared" si="2"/>
        <v>6.3332656040872223E-3</v>
      </c>
      <c r="E31" s="215">
        <f t="shared" si="3"/>
        <v>4.7751912812945196E-3</v>
      </c>
      <c r="F31" s="52">
        <f t="shared" si="4"/>
        <v>-0.11225889758695839</v>
      </c>
      <c r="H31" s="19">
        <v>635.33100000000013</v>
      </c>
      <c r="I31" s="140">
        <v>474.06100000000004</v>
      </c>
      <c r="J31" s="247">
        <f t="shared" si="5"/>
        <v>8.5371644828286831E-3</v>
      </c>
      <c r="K31" s="215">
        <f t="shared" si="6"/>
        <v>5.917351798054935E-3</v>
      </c>
      <c r="L31" s="52">
        <f t="shared" si="12"/>
        <v>-0.25383618932493468</v>
      </c>
      <c r="N31" s="27">
        <f t="shared" ref="N31:N32" si="16">(H31/B31)*10</f>
        <v>1.8311994881077283</v>
      </c>
      <c r="O31" s="152">
        <f t="shared" ref="O31:O32" si="17">(I31/C31)*10</f>
        <v>1.5391590909090911</v>
      </c>
      <c r="P31" s="52">
        <f t="shared" ref="P31:P32" si="18">(O31-N31)/N31</f>
        <v>-0.15948038381138768</v>
      </c>
    </row>
    <row r="32" spans="1:16" ht="20.100000000000001" customHeight="1" thickBot="1" x14ac:dyDescent="0.3">
      <c r="A32" s="8" t="s">
        <v>17</v>
      </c>
      <c r="B32" s="19">
        <f>B33-SUM(B7:B31)</f>
        <v>39120.190000000119</v>
      </c>
      <c r="C32" s="140">
        <f>C33-SUM(C7:C31)</f>
        <v>33672.909999999916</v>
      </c>
      <c r="D32" s="247">
        <f t="shared" si="2"/>
        <v>7.1410860922200906E-2</v>
      </c>
      <c r="E32" s="215">
        <f t="shared" si="3"/>
        <v>5.2206034496043711E-2</v>
      </c>
      <c r="F32" s="52">
        <f t="shared" si="4"/>
        <v>-0.13924472248218084</v>
      </c>
      <c r="H32" s="19">
        <f>H33-SUM(H7:H31)</f>
        <v>7859.8159999999771</v>
      </c>
      <c r="I32" s="140">
        <f>I33-SUM(I7:I31)</f>
        <v>7238.1750000000029</v>
      </c>
      <c r="J32" s="247">
        <f t="shared" si="5"/>
        <v>0.10561509197059234</v>
      </c>
      <c r="K32" s="215">
        <f t="shared" si="6"/>
        <v>9.0348769147612432E-2</v>
      </c>
      <c r="L32" s="52">
        <f t="shared" si="12"/>
        <v>-7.9091037245652571E-2</v>
      </c>
      <c r="N32" s="27">
        <f t="shared" si="16"/>
        <v>2.0091456611023499</v>
      </c>
      <c r="O32" s="152">
        <f t="shared" si="17"/>
        <v>2.1495543450209742</v>
      </c>
      <c r="P32" s="52">
        <f t="shared" si="18"/>
        <v>6.9884770744589417E-2</v>
      </c>
    </row>
    <row r="33" spans="1:16" ht="26.25" customHeight="1" thickBot="1" x14ac:dyDescent="0.3">
      <c r="A33" s="12" t="s">
        <v>18</v>
      </c>
      <c r="B33" s="17">
        <v>547818.49000000011</v>
      </c>
      <c r="C33" s="145">
        <v>645000.33999999985</v>
      </c>
      <c r="D33" s="243">
        <f>SUM(D7:D32)</f>
        <v>1</v>
      </c>
      <c r="E33" s="244">
        <f>SUM(E7:E32)</f>
        <v>1</v>
      </c>
      <c r="F33" s="57">
        <f t="shared" si="4"/>
        <v>0.17739790053453602</v>
      </c>
      <c r="G33" s="1"/>
      <c r="H33" s="17">
        <v>74419.439999999988</v>
      </c>
      <c r="I33" s="145">
        <v>80113.709000000032</v>
      </c>
      <c r="J33" s="243">
        <f>SUM(J7:J32)</f>
        <v>1</v>
      </c>
      <c r="K33" s="244">
        <f>SUM(K7:K32)</f>
        <v>0.99999999999999978</v>
      </c>
      <c r="L33" s="57">
        <f t="shared" si="7"/>
        <v>7.6515880796738656E-2</v>
      </c>
      <c r="N33" s="29">
        <f t="shared" si="0"/>
        <v>1.3584689337521261</v>
      </c>
      <c r="O33" s="146">
        <f t="shared" si="1"/>
        <v>1.2420723530161246</v>
      </c>
      <c r="P33" s="57">
        <f t="shared" si="8"/>
        <v>-8.5682180758091475E-2</v>
      </c>
    </row>
    <row r="35" spans="1:16" ht="15.75" thickBot="1" x14ac:dyDescent="0.3"/>
    <row r="36" spans="1:16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6" x14ac:dyDescent="0.25">
      <c r="A37" s="365"/>
      <c r="B37" s="359" t="str">
        <f>B5</f>
        <v>jan-jun</v>
      </c>
      <c r="C37" s="353"/>
      <c r="D37" s="359" t="str">
        <f>B5</f>
        <v>jan-jun</v>
      </c>
      <c r="E37" s="353"/>
      <c r="F37" s="131" t="str">
        <f>F5</f>
        <v>2024/2023</v>
      </c>
      <c r="H37" s="348" t="str">
        <f>B5</f>
        <v>jan-jun</v>
      </c>
      <c r="I37" s="353"/>
      <c r="J37" s="359" t="str">
        <f>B5</f>
        <v>jan-jun</v>
      </c>
      <c r="K37" s="349"/>
      <c r="L37" s="131" t="str">
        <f>L5</f>
        <v>2024/2023</v>
      </c>
      <c r="N37" s="348" t="str">
        <f>B5</f>
        <v>jan-jun</v>
      </c>
      <c r="O37" s="349"/>
      <c r="P37" s="131" t="str">
        <f>P5</f>
        <v>2024/2023</v>
      </c>
    </row>
    <row r="38" spans="1:16" ht="19.5" customHeight="1" thickBot="1" x14ac:dyDescent="0.3">
      <c r="A38" s="366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173</v>
      </c>
      <c r="B39" s="39">
        <v>21923.15</v>
      </c>
      <c r="C39" s="147">
        <v>138626.69000000003</v>
      </c>
      <c r="D39" s="247">
        <f t="shared" ref="D39:D61" si="19">B39/$B$62</f>
        <v>0.11096308598261816</v>
      </c>
      <c r="E39" s="246">
        <f t="shared" ref="E39:E61" si="20">C39/$C$62</f>
        <v>0.45845503808908811</v>
      </c>
      <c r="F39" s="52">
        <f>(C39-B39)/B39</f>
        <v>5.3233016240823074</v>
      </c>
      <c r="H39" s="39">
        <v>2692.4579999999996</v>
      </c>
      <c r="I39" s="147">
        <v>7503.6859999999997</v>
      </c>
      <c r="J39" s="247">
        <f t="shared" ref="J39:J61" si="21">H39/$H$62</f>
        <v>9.6011466354917821E-2</v>
      </c>
      <c r="K39" s="246">
        <f t="shared" ref="K39:K61" si="22">I39/$I$62</f>
        <v>0.21965299814007244</v>
      </c>
      <c r="L39" s="52">
        <f>(I39-H39)/H39</f>
        <v>1.7869277812318709</v>
      </c>
      <c r="N39" s="27">
        <f t="shared" ref="N39:N62" si="23">(H39/B39)*10</f>
        <v>1.2281346430599613</v>
      </c>
      <c r="O39" s="151">
        <f t="shared" ref="O39:O62" si="24">(I39/C39)*10</f>
        <v>0.54128725139437428</v>
      </c>
      <c r="P39" s="61">
        <f t="shared" si="8"/>
        <v>-0.55926066050402345</v>
      </c>
    </row>
    <row r="40" spans="1:16" ht="20.100000000000001" customHeight="1" x14ac:dyDescent="0.25">
      <c r="A40" s="38" t="s">
        <v>161</v>
      </c>
      <c r="B40" s="19">
        <v>51914.330000000024</v>
      </c>
      <c r="C40" s="140">
        <v>46964.600000000006</v>
      </c>
      <c r="D40" s="247">
        <f t="shared" si="19"/>
        <v>0.26276216070774572</v>
      </c>
      <c r="E40" s="215">
        <f t="shared" si="20"/>
        <v>0.15531754730520353</v>
      </c>
      <c r="F40" s="52">
        <f t="shared" ref="F40:F62" si="25">(C40-B40)/B40</f>
        <v>-9.5344194945788871E-2</v>
      </c>
      <c r="H40" s="19">
        <v>7121.4500000000016</v>
      </c>
      <c r="I40" s="140">
        <v>7088.3020000000015</v>
      </c>
      <c r="J40" s="247">
        <f t="shared" si="21"/>
        <v>0.25394671228789073</v>
      </c>
      <c r="K40" s="215">
        <f t="shared" si="22"/>
        <v>0.20749359528400738</v>
      </c>
      <c r="L40" s="52">
        <f t="shared" ref="L40:L62" si="26">(I40-H40)/H40</f>
        <v>-4.6546700461282649E-3</v>
      </c>
      <c r="N40" s="27">
        <f t="shared" si="23"/>
        <v>1.3717696058101874</v>
      </c>
      <c r="O40" s="152">
        <f t="shared" si="24"/>
        <v>1.5092861431801827</v>
      </c>
      <c r="P40" s="52">
        <f t="shared" si="8"/>
        <v>0.10024754651767931</v>
      </c>
    </row>
    <row r="41" spans="1:16" ht="20.100000000000001" customHeight="1" x14ac:dyDescent="0.25">
      <c r="A41" s="38" t="s">
        <v>165</v>
      </c>
      <c r="B41" s="19">
        <v>42874.979999999996</v>
      </c>
      <c r="C41" s="140">
        <v>38783.44000000001</v>
      </c>
      <c r="D41" s="247">
        <f t="shared" si="19"/>
        <v>0.21700987733254723</v>
      </c>
      <c r="E41" s="215">
        <f t="shared" si="20"/>
        <v>0.12826147304264326</v>
      </c>
      <c r="F41" s="52">
        <f t="shared" si="25"/>
        <v>-9.5429548888418994E-2</v>
      </c>
      <c r="H41" s="19">
        <v>4053.2710000000002</v>
      </c>
      <c r="I41" s="140">
        <v>3555.4119999999994</v>
      </c>
      <c r="J41" s="247">
        <f t="shared" si="21"/>
        <v>0.1445372563820361</v>
      </c>
      <c r="K41" s="215">
        <f t="shared" si="22"/>
        <v>0.10407643729004534</v>
      </c>
      <c r="L41" s="52">
        <f t="shared" si="26"/>
        <v>-0.12282894482012202</v>
      </c>
      <c r="N41" s="27">
        <f t="shared" si="23"/>
        <v>0.94536977043487846</v>
      </c>
      <c r="O41" s="152">
        <f t="shared" si="24"/>
        <v>0.91673456506178885</v>
      </c>
      <c r="P41" s="52">
        <f t="shared" si="8"/>
        <v>-3.0289952427733292E-2</v>
      </c>
    </row>
    <row r="42" spans="1:16" ht="20.100000000000001" customHeight="1" x14ac:dyDescent="0.25">
      <c r="A42" s="38" t="s">
        <v>181</v>
      </c>
      <c r="B42" s="19">
        <v>8012.7100000000009</v>
      </c>
      <c r="C42" s="140">
        <v>9931.0999999999985</v>
      </c>
      <c r="D42" s="247">
        <f t="shared" si="19"/>
        <v>4.0555988928770929E-2</v>
      </c>
      <c r="E42" s="215">
        <f t="shared" si="20"/>
        <v>3.2843335066043498E-2</v>
      </c>
      <c r="F42" s="52">
        <f t="shared" si="25"/>
        <v>0.23941837405821467</v>
      </c>
      <c r="H42" s="19">
        <v>2287.04</v>
      </c>
      <c r="I42" s="140">
        <v>2951.7130000000002</v>
      </c>
      <c r="J42" s="247">
        <f t="shared" si="21"/>
        <v>8.155449927625659E-2</v>
      </c>
      <c r="K42" s="215">
        <f t="shared" si="22"/>
        <v>8.6404549723832755E-2</v>
      </c>
      <c r="L42" s="52">
        <f t="shared" si="26"/>
        <v>0.29062587449279431</v>
      </c>
      <c r="N42" s="27">
        <f t="shared" si="23"/>
        <v>2.8542652860268247</v>
      </c>
      <c r="O42" s="152">
        <f t="shared" si="24"/>
        <v>2.9721913987373005</v>
      </c>
      <c r="P42" s="52">
        <f t="shared" si="8"/>
        <v>4.1315750602366232E-2</v>
      </c>
    </row>
    <row r="43" spans="1:16" ht="20.100000000000001" customHeight="1" x14ac:dyDescent="0.25">
      <c r="A43" s="38" t="s">
        <v>172</v>
      </c>
      <c r="B43" s="19">
        <v>10723.009999999998</v>
      </c>
      <c r="C43" s="140">
        <v>12415.359999999999</v>
      </c>
      <c r="D43" s="247">
        <f t="shared" si="19"/>
        <v>5.4274056448205391E-2</v>
      </c>
      <c r="E43" s="215">
        <f t="shared" si="20"/>
        <v>4.1059079905101534E-2</v>
      </c>
      <c r="F43" s="52">
        <f t="shared" si="25"/>
        <v>0.15782415571747119</v>
      </c>
      <c r="H43" s="19">
        <v>1904.3749999999995</v>
      </c>
      <c r="I43" s="140">
        <v>2484.1039999999994</v>
      </c>
      <c r="J43" s="247">
        <f t="shared" si="21"/>
        <v>6.7908890775509448E-2</v>
      </c>
      <c r="K43" s="215">
        <f t="shared" si="22"/>
        <v>7.271638116143804E-2</v>
      </c>
      <c r="L43" s="52">
        <f t="shared" si="26"/>
        <v>0.30441956022317029</v>
      </c>
      <c r="N43" s="27">
        <f t="shared" si="23"/>
        <v>1.775970553044341</v>
      </c>
      <c r="O43" s="152">
        <f t="shared" si="24"/>
        <v>2.0008312284138356</v>
      </c>
      <c r="P43" s="52">
        <f t="shared" si="8"/>
        <v>0.12661283993928951</v>
      </c>
    </row>
    <row r="44" spans="1:16" ht="20.100000000000001" customHeight="1" x14ac:dyDescent="0.25">
      <c r="A44" s="38" t="s">
        <v>169</v>
      </c>
      <c r="B44" s="19">
        <v>7665.9899999999989</v>
      </c>
      <c r="C44" s="140">
        <v>7793.56</v>
      </c>
      <c r="D44" s="247">
        <f t="shared" si="19"/>
        <v>3.8801080479396927E-2</v>
      </c>
      <c r="E44" s="215">
        <f t="shared" si="20"/>
        <v>2.5774234720958807E-2</v>
      </c>
      <c r="F44" s="52">
        <f t="shared" si="25"/>
        <v>1.664103396952012E-2</v>
      </c>
      <c r="H44" s="19">
        <v>1601.7679999999998</v>
      </c>
      <c r="I44" s="140">
        <v>1829.105</v>
      </c>
      <c r="J44" s="247">
        <f t="shared" si="21"/>
        <v>5.7118103398598609E-2</v>
      </c>
      <c r="K44" s="215">
        <f t="shared" si="22"/>
        <v>5.3542805117777745E-2</v>
      </c>
      <c r="L44" s="52">
        <f t="shared" si="26"/>
        <v>0.14192879368298045</v>
      </c>
      <c r="N44" s="27">
        <f t="shared" si="23"/>
        <v>2.0894470251069985</v>
      </c>
      <c r="O44" s="152">
        <f t="shared" si="24"/>
        <v>2.3469441436262759</v>
      </c>
      <c r="P44" s="52">
        <f t="shared" si="8"/>
        <v>0.12323696912396771</v>
      </c>
    </row>
    <row r="45" spans="1:16" ht="20.100000000000001" customHeight="1" x14ac:dyDescent="0.25">
      <c r="A45" s="38" t="s">
        <v>171</v>
      </c>
      <c r="B45" s="19">
        <v>14388.780000000004</v>
      </c>
      <c r="C45" s="140">
        <v>12074.699999999999</v>
      </c>
      <c r="D45" s="247">
        <f t="shared" si="19"/>
        <v>7.2828194503297972E-2</v>
      </c>
      <c r="E45" s="215">
        <f t="shared" si="20"/>
        <v>3.9932476555664072E-2</v>
      </c>
      <c r="F45" s="52">
        <f t="shared" si="25"/>
        <v>-0.16082530972049089</v>
      </c>
      <c r="H45" s="19">
        <v>2070.9030000000002</v>
      </c>
      <c r="I45" s="140">
        <v>1772.9859999999999</v>
      </c>
      <c r="J45" s="247">
        <f t="shared" si="21"/>
        <v>7.3847181166353734E-2</v>
      </c>
      <c r="K45" s="215">
        <f t="shared" si="22"/>
        <v>5.1900051596025537E-2</v>
      </c>
      <c r="L45" s="52">
        <f t="shared" si="26"/>
        <v>-0.14385850037399162</v>
      </c>
      <c r="N45" s="27">
        <f t="shared" si="23"/>
        <v>1.4392484977878595</v>
      </c>
      <c r="O45" s="152">
        <f t="shared" si="24"/>
        <v>1.4683478678559303</v>
      </c>
      <c r="P45" s="52">
        <f t="shared" si="8"/>
        <v>2.0218447413908637E-2</v>
      </c>
    </row>
    <row r="46" spans="1:16" ht="20.100000000000001" customHeight="1" x14ac:dyDescent="0.25">
      <c r="A46" s="38" t="s">
        <v>178</v>
      </c>
      <c r="B46" s="19">
        <v>11975.340000000002</v>
      </c>
      <c r="C46" s="140">
        <v>12755.859999999997</v>
      </c>
      <c r="D46" s="247">
        <f t="shared" si="19"/>
        <v>6.0612671175952662E-2</v>
      </c>
      <c r="E46" s="215">
        <f t="shared" si="20"/>
        <v>4.2185154115409323E-2</v>
      </c>
      <c r="F46" s="52">
        <f t="shared" si="25"/>
        <v>6.5177272628584651E-2</v>
      </c>
      <c r="H46" s="19">
        <v>1576.0890000000009</v>
      </c>
      <c r="I46" s="140">
        <v>1682.3209999999999</v>
      </c>
      <c r="J46" s="247">
        <f t="shared" si="21"/>
        <v>5.6202405384171705E-2</v>
      </c>
      <c r="K46" s="215">
        <f t="shared" si="22"/>
        <v>4.9246044075405712E-2</v>
      </c>
      <c r="L46" s="52">
        <f t="shared" si="26"/>
        <v>6.7402285023243608E-2</v>
      </c>
      <c r="N46" s="27">
        <f t="shared" si="23"/>
        <v>1.3161121103868454</v>
      </c>
      <c r="O46" s="152">
        <f t="shared" si="24"/>
        <v>1.3188612919865852</v>
      </c>
      <c r="P46" s="52">
        <f t="shared" si="8"/>
        <v>2.0888658177696841E-3</v>
      </c>
    </row>
    <row r="47" spans="1:16" ht="20.100000000000001" customHeight="1" x14ac:dyDescent="0.25">
      <c r="A47" s="38" t="s">
        <v>187</v>
      </c>
      <c r="B47" s="19">
        <v>3366.56</v>
      </c>
      <c r="C47" s="140">
        <v>4403.8200000000006</v>
      </c>
      <c r="D47" s="247">
        <f t="shared" si="19"/>
        <v>1.7039699438522429E-2</v>
      </c>
      <c r="E47" s="215">
        <f t="shared" si="20"/>
        <v>1.4563959262372115E-2</v>
      </c>
      <c r="F47" s="52">
        <f t="shared" si="25"/>
        <v>0.30810679150230524</v>
      </c>
      <c r="H47" s="19">
        <v>936.3</v>
      </c>
      <c r="I47" s="140">
        <v>1371.453</v>
      </c>
      <c r="J47" s="247">
        <f t="shared" si="21"/>
        <v>3.338790649588947E-2</v>
      </c>
      <c r="K47" s="215">
        <f t="shared" si="22"/>
        <v>4.0146104628871304E-2</v>
      </c>
      <c r="L47" s="52">
        <f t="shared" si="26"/>
        <v>0.4647580903556553</v>
      </c>
      <c r="N47" s="27">
        <f t="shared" si="23"/>
        <v>2.7811772254170428</v>
      </c>
      <c r="O47" s="152">
        <f t="shared" si="24"/>
        <v>3.1142349142335513</v>
      </c>
      <c r="P47" s="52">
        <f t="shared" si="8"/>
        <v>0.11975421263079192</v>
      </c>
    </row>
    <row r="48" spans="1:16" ht="20.100000000000001" customHeight="1" x14ac:dyDescent="0.25">
      <c r="A48" s="38" t="s">
        <v>174</v>
      </c>
      <c r="B48" s="19">
        <v>6253.94</v>
      </c>
      <c r="C48" s="140">
        <v>6885.63</v>
      </c>
      <c r="D48" s="247">
        <f t="shared" si="19"/>
        <v>3.1654049803524355E-2</v>
      </c>
      <c r="E48" s="215">
        <f t="shared" si="20"/>
        <v>2.2771601658507227E-2</v>
      </c>
      <c r="F48" s="52">
        <f t="shared" si="25"/>
        <v>0.10100672536033294</v>
      </c>
      <c r="H48" s="19">
        <v>1165.0250000000001</v>
      </c>
      <c r="I48" s="140">
        <v>1287.1410000000003</v>
      </c>
      <c r="J48" s="247">
        <f t="shared" si="21"/>
        <v>4.1544105271145604E-2</v>
      </c>
      <c r="K48" s="215">
        <f t="shared" si="22"/>
        <v>3.7678066443480054E-2</v>
      </c>
      <c r="L48" s="52">
        <f t="shared" si="26"/>
        <v>0.10481835153752082</v>
      </c>
      <c r="N48" s="27">
        <f t="shared" si="23"/>
        <v>1.8628656494945588</v>
      </c>
      <c r="O48" s="152">
        <f t="shared" si="24"/>
        <v>1.8693147903677663</v>
      </c>
      <c r="P48" s="52">
        <f t="shared" si="8"/>
        <v>3.4619463163955387E-3</v>
      </c>
    </row>
    <row r="49" spans="1:16" ht="20.100000000000001" customHeight="1" x14ac:dyDescent="0.25">
      <c r="A49" s="38" t="s">
        <v>167</v>
      </c>
      <c r="B49" s="19">
        <v>11917.479999999998</v>
      </c>
      <c r="C49" s="140">
        <v>4516.0499999999993</v>
      </c>
      <c r="D49" s="247">
        <f t="shared" si="19"/>
        <v>6.0319815260860409E-2</v>
      </c>
      <c r="E49" s="215">
        <f t="shared" si="20"/>
        <v>1.4935117290633034E-2</v>
      </c>
      <c r="F49" s="52">
        <f>(C49-B49)/B49</f>
        <v>-0.62105663277807055</v>
      </c>
      <c r="H49" s="19">
        <v>1219.252</v>
      </c>
      <c r="I49" s="140">
        <v>978.85000000000014</v>
      </c>
      <c r="J49" s="247">
        <f t="shared" si="21"/>
        <v>4.3477808150086748E-2</v>
      </c>
      <c r="K49" s="215">
        <f t="shared" si="22"/>
        <v>2.8653562692976486E-2</v>
      </c>
      <c r="L49" s="52">
        <f t="shared" si="26"/>
        <v>-0.19717170855573732</v>
      </c>
      <c r="N49" s="27">
        <f t="shared" si="23"/>
        <v>1.0230787045583465</v>
      </c>
      <c r="O49" s="152">
        <f t="shared" si="24"/>
        <v>2.1674915025298662</v>
      </c>
      <c r="P49" s="52">
        <f t="shared" si="8"/>
        <v>1.1185970276505286</v>
      </c>
    </row>
    <row r="50" spans="1:16" ht="20.100000000000001" customHeight="1" x14ac:dyDescent="0.25">
      <c r="A50" s="38" t="s">
        <v>179</v>
      </c>
      <c r="B50" s="19">
        <v>1353.6799999999996</v>
      </c>
      <c r="C50" s="140">
        <v>2737.7100000000005</v>
      </c>
      <c r="D50" s="247">
        <f t="shared" si="19"/>
        <v>6.8515934175951212E-3</v>
      </c>
      <c r="E50" s="215">
        <f t="shared" si="20"/>
        <v>9.0539342916351635E-3</v>
      </c>
      <c r="F50" s="52">
        <f t="shared" ref="F50:F53" si="27">(C50-B50)/B50</f>
        <v>1.0224203652266424</v>
      </c>
      <c r="H50" s="19">
        <v>257.48099999999999</v>
      </c>
      <c r="I50" s="140">
        <v>505.24799999999988</v>
      </c>
      <c r="J50" s="247">
        <f t="shared" si="21"/>
        <v>9.1816207972531417E-3</v>
      </c>
      <c r="K50" s="215">
        <f t="shared" si="22"/>
        <v>1.4789962960107246E-2</v>
      </c>
      <c r="L50" s="52">
        <f t="shared" si="26"/>
        <v>0.96227294441143185</v>
      </c>
      <c r="N50" s="27">
        <f t="shared" ref="N50" si="28">(H50/B50)*10</f>
        <v>1.9020817327581117</v>
      </c>
      <c r="O50" s="152">
        <f t="shared" ref="O50" si="29">(I50/C50)*10</f>
        <v>1.8455132209036011</v>
      </c>
      <c r="P50" s="52">
        <f t="shared" ref="P50" si="30">(O50-N50)/N50</f>
        <v>-2.9740316033887458E-2</v>
      </c>
    </row>
    <row r="51" spans="1:16" ht="20.100000000000001" customHeight="1" x14ac:dyDescent="0.25">
      <c r="A51" s="38" t="s">
        <v>185</v>
      </c>
      <c r="B51" s="19">
        <v>1350.9299999999996</v>
      </c>
      <c r="C51" s="140">
        <v>1278.73</v>
      </c>
      <c r="D51" s="247">
        <f t="shared" si="19"/>
        <v>6.8376744102238178E-3</v>
      </c>
      <c r="E51" s="215">
        <f t="shared" si="20"/>
        <v>4.2289129954387536E-3</v>
      </c>
      <c r="F51" s="52">
        <f t="shared" si="27"/>
        <v>-5.3444664046249334E-2</v>
      </c>
      <c r="H51" s="19">
        <v>367.67899999999992</v>
      </c>
      <c r="I51" s="140">
        <v>352.95900000000006</v>
      </c>
      <c r="J51" s="247">
        <f t="shared" si="21"/>
        <v>1.3111216567875832E-2</v>
      </c>
      <c r="K51" s="215">
        <f t="shared" si="22"/>
        <v>1.0332055815038349E-2</v>
      </c>
      <c r="L51" s="52">
        <f t="shared" si="26"/>
        <v>-4.0034921765996587E-2</v>
      </c>
      <c r="N51" s="27">
        <f t="shared" ref="N51:N52" si="31">(H51/B51)*10</f>
        <v>2.7216732177092817</v>
      </c>
      <c r="O51" s="152">
        <f t="shared" ref="O51:O52" si="32">(I51/C51)*10</f>
        <v>2.7602308540505041</v>
      </c>
      <c r="P51" s="52">
        <f t="shared" ref="P51:P52" si="33">(O51-N51)/N51</f>
        <v>1.4166886785061832E-2</v>
      </c>
    </row>
    <row r="52" spans="1:16" ht="20.100000000000001" customHeight="1" x14ac:dyDescent="0.25">
      <c r="A52" s="38" t="s">
        <v>193</v>
      </c>
      <c r="B52" s="19">
        <v>946.48</v>
      </c>
      <c r="C52" s="140">
        <v>995.39</v>
      </c>
      <c r="D52" s="247">
        <f t="shared" si="19"/>
        <v>4.7905680351969689E-3</v>
      </c>
      <c r="E52" s="215">
        <f t="shared" si="20"/>
        <v>3.2918737392020059E-3</v>
      </c>
      <c r="F52" s="52">
        <f t="shared" si="27"/>
        <v>5.1675682528949336E-2</v>
      </c>
      <c r="H52" s="19">
        <v>232.12100000000001</v>
      </c>
      <c r="I52" s="140">
        <v>224.79499999999999</v>
      </c>
      <c r="J52" s="247">
        <f t="shared" si="21"/>
        <v>8.2772981349272245E-3</v>
      </c>
      <c r="K52" s="215">
        <f t="shared" si="22"/>
        <v>6.5803520718880808E-3</v>
      </c>
      <c r="L52" s="52">
        <f t="shared" si="26"/>
        <v>-3.1561125447503766E-2</v>
      </c>
      <c r="N52" s="27">
        <f t="shared" si="31"/>
        <v>2.4524659792071675</v>
      </c>
      <c r="O52" s="152">
        <f t="shared" si="32"/>
        <v>2.2583610444147522</v>
      </c>
      <c r="P52" s="52">
        <f t="shared" si="33"/>
        <v>-7.9146840950334196E-2</v>
      </c>
    </row>
    <row r="53" spans="1:16" ht="20.100000000000001" customHeight="1" x14ac:dyDescent="0.25">
      <c r="A53" s="38" t="s">
        <v>184</v>
      </c>
      <c r="B53" s="19">
        <v>994.4</v>
      </c>
      <c r="C53" s="140">
        <v>601.89000000000021</v>
      </c>
      <c r="D53" s="247">
        <f t="shared" si="19"/>
        <v>5.0331130654634702E-3</v>
      </c>
      <c r="E53" s="215">
        <f t="shared" si="20"/>
        <v>1.9905221921943119E-3</v>
      </c>
      <c r="F53" s="52">
        <f t="shared" si="27"/>
        <v>-0.39472043443282356</v>
      </c>
      <c r="H53" s="19">
        <v>104.73100000000001</v>
      </c>
      <c r="I53" s="140">
        <v>130.13199999999998</v>
      </c>
      <c r="J53" s="247">
        <f t="shared" si="21"/>
        <v>3.7346457708223864E-3</v>
      </c>
      <c r="K53" s="215">
        <f t="shared" si="22"/>
        <v>3.8093123771389026E-3</v>
      </c>
      <c r="L53" s="52">
        <f t="shared" si="26"/>
        <v>0.24253563892257274</v>
      </c>
      <c r="N53" s="27">
        <f t="shared" ref="N53" si="34">(H53/B53)*10</f>
        <v>1.05320796460177</v>
      </c>
      <c r="O53" s="152">
        <f t="shared" ref="O53" si="35">(I53/C53)*10</f>
        <v>2.1620561896692077</v>
      </c>
      <c r="P53" s="52">
        <f t="shared" ref="P53" si="36">(O53-N53)/N53</f>
        <v>1.0528293198833774</v>
      </c>
    </row>
    <row r="54" spans="1:16" ht="20.100000000000001" customHeight="1" x14ac:dyDescent="0.25">
      <c r="A54" s="38" t="s">
        <v>190</v>
      </c>
      <c r="B54" s="19">
        <v>203.60000000000002</v>
      </c>
      <c r="C54" s="140">
        <v>451.06</v>
      </c>
      <c r="D54" s="247">
        <f t="shared" si="19"/>
        <v>1.0305126911990775E-3</v>
      </c>
      <c r="E54" s="215">
        <f t="shared" si="20"/>
        <v>1.4917093489028991E-3</v>
      </c>
      <c r="F54" s="52">
        <f t="shared" ref="F54" si="37">(C54-B54)/B54</f>
        <v>1.2154223968565814</v>
      </c>
      <c r="H54" s="19">
        <v>48.906000000000006</v>
      </c>
      <c r="I54" s="140">
        <v>91.900999999999982</v>
      </c>
      <c r="J54" s="247">
        <f t="shared" si="21"/>
        <v>1.7439591531431919E-3</v>
      </c>
      <c r="K54" s="215">
        <f t="shared" si="22"/>
        <v>2.6901885529419536E-3</v>
      </c>
      <c r="L54" s="52">
        <f t="shared" si="26"/>
        <v>0.87913548439864175</v>
      </c>
      <c r="N54" s="27">
        <f t="shared" si="23"/>
        <v>2.4020628683693519</v>
      </c>
      <c r="O54" s="152">
        <f t="shared" si="24"/>
        <v>2.0374451292510969</v>
      </c>
      <c r="P54" s="52">
        <f t="shared" ref="P54" si="38">(O54-N54)/N54</f>
        <v>-0.15179358705368812</v>
      </c>
    </row>
    <row r="55" spans="1:16" ht="20.100000000000001" customHeight="1" x14ac:dyDescent="0.25">
      <c r="A55" s="38" t="s">
        <v>189</v>
      </c>
      <c r="B55" s="19">
        <v>297.66000000000003</v>
      </c>
      <c r="C55" s="140">
        <v>308.99000000000007</v>
      </c>
      <c r="D55" s="247">
        <f t="shared" si="19"/>
        <v>1.5065933578699284E-3</v>
      </c>
      <c r="E55" s="215">
        <f t="shared" si="20"/>
        <v>1.0218668729603754E-3</v>
      </c>
      <c r="F55" s="52">
        <f t="shared" ref="F55:F56" si="39">(C55-B55)/B55</f>
        <v>3.8063562453806488E-2</v>
      </c>
      <c r="H55" s="19">
        <v>90.405999999999992</v>
      </c>
      <c r="I55" s="140">
        <v>85.607000000000014</v>
      </c>
      <c r="J55" s="247">
        <f t="shared" si="21"/>
        <v>3.2238247086055572E-3</v>
      </c>
      <c r="K55" s="215">
        <f t="shared" si="22"/>
        <v>2.5059463058258549E-3</v>
      </c>
      <c r="L55" s="52">
        <f t="shared" ref="L55:L56" si="40">(I55-H55)/H55</f>
        <v>-5.3082759993805483E-2</v>
      </c>
      <c r="N55" s="27">
        <f t="shared" si="23"/>
        <v>3.0372236780219035</v>
      </c>
      <c r="O55" s="152">
        <f t="shared" si="24"/>
        <v>2.7705427360108743</v>
      </c>
      <c r="P55" s="52">
        <f t="shared" ref="P55:P56" si="41">(O55-N55)/N55</f>
        <v>-8.7804182464662719E-2</v>
      </c>
    </row>
    <row r="56" spans="1:16" ht="20.100000000000001" customHeight="1" x14ac:dyDescent="0.25">
      <c r="A56" s="38" t="s">
        <v>213</v>
      </c>
      <c r="B56" s="19">
        <v>53.650000000000006</v>
      </c>
      <c r="C56" s="140">
        <v>101.47</v>
      </c>
      <c r="D56" s="247">
        <f t="shared" si="19"/>
        <v>2.7154718017107323E-4</v>
      </c>
      <c r="E56" s="215">
        <f t="shared" si="20"/>
        <v>3.3557342179128536E-4</v>
      </c>
      <c r="F56" s="52">
        <f t="shared" si="39"/>
        <v>0.89133271202236697</v>
      </c>
      <c r="H56" s="19">
        <v>18.523</v>
      </c>
      <c r="I56" s="140">
        <v>77.409000000000006</v>
      </c>
      <c r="J56" s="247">
        <f t="shared" si="21"/>
        <v>6.6051926948986503E-4</v>
      </c>
      <c r="K56" s="215">
        <f t="shared" si="22"/>
        <v>2.2659688762329436E-3</v>
      </c>
      <c r="L56" s="52">
        <f t="shared" si="40"/>
        <v>3.1790746639313294</v>
      </c>
      <c r="N56" s="27">
        <f t="shared" si="23"/>
        <v>3.452562907735321</v>
      </c>
      <c r="O56" s="152">
        <f t="shared" si="24"/>
        <v>7.6287572681580773</v>
      </c>
      <c r="P56" s="52">
        <f t="shared" si="41"/>
        <v>1.2095925467617605</v>
      </c>
    </row>
    <row r="57" spans="1:16" ht="20.100000000000001" customHeight="1" x14ac:dyDescent="0.25">
      <c r="A57" s="38" t="s">
        <v>188</v>
      </c>
      <c r="B57" s="19">
        <v>588.09</v>
      </c>
      <c r="C57" s="140">
        <v>240.60999999999999</v>
      </c>
      <c r="D57" s="247">
        <f t="shared" si="19"/>
        <v>2.9765923799963926E-3</v>
      </c>
      <c r="E57" s="215">
        <f t="shared" si="20"/>
        <v>7.9572603742190961E-4</v>
      </c>
      <c r="F57" s="52">
        <f t="shared" si="25"/>
        <v>-0.59086194289989624</v>
      </c>
      <c r="H57" s="19">
        <v>122.49700000000001</v>
      </c>
      <c r="I57" s="140">
        <v>56.998000000000012</v>
      </c>
      <c r="J57" s="247">
        <f t="shared" si="21"/>
        <v>4.3681708662041789E-3</v>
      </c>
      <c r="K57" s="215">
        <f t="shared" si="22"/>
        <v>1.6684842073599365E-3</v>
      </c>
      <c r="L57" s="52">
        <f t="shared" si="26"/>
        <v>-0.53469880895042321</v>
      </c>
      <c r="N57" s="27">
        <f t="shared" si="23"/>
        <v>2.08296349198252</v>
      </c>
      <c r="O57" s="152">
        <f t="shared" si="24"/>
        <v>2.3688957233697692</v>
      </c>
      <c r="P57" s="52">
        <f t="shared" si="8"/>
        <v>0.13727184009120824</v>
      </c>
    </row>
    <row r="58" spans="1:16" ht="20.100000000000001" customHeight="1" x14ac:dyDescent="0.25">
      <c r="A58" s="38" t="s">
        <v>192</v>
      </c>
      <c r="B58" s="19">
        <v>267.56000000000006</v>
      </c>
      <c r="C58" s="140">
        <v>197.71</v>
      </c>
      <c r="D58" s="247">
        <f t="shared" si="19"/>
        <v>1.3542434953694755E-3</v>
      </c>
      <c r="E58" s="215">
        <f t="shared" si="20"/>
        <v>6.5385060828180772E-4</v>
      </c>
      <c r="F58" s="52">
        <f t="shared" si="25"/>
        <v>-0.26106293915383477</v>
      </c>
      <c r="H58" s="19">
        <v>52.498000000000019</v>
      </c>
      <c r="I58" s="140">
        <v>40.986000000000004</v>
      </c>
      <c r="J58" s="247">
        <f t="shared" si="21"/>
        <v>1.8720477573653806E-3</v>
      </c>
      <c r="K58" s="215">
        <f t="shared" si="22"/>
        <v>1.1997700572450674E-3</v>
      </c>
      <c r="L58" s="52">
        <f t="shared" si="26"/>
        <v>-0.21928454417311155</v>
      </c>
      <c r="N58" s="27">
        <f t="shared" ref="N58" si="42">(H58/B58)*10</f>
        <v>1.9621019584392287</v>
      </c>
      <c r="O58" s="152">
        <f t="shared" ref="O58" si="43">(I58/C58)*10</f>
        <v>2.0730362652369632</v>
      </c>
      <c r="P58" s="52">
        <f t="shared" ref="P58" si="44">(O58-N58)/N58</f>
        <v>5.6538502660676247E-2</v>
      </c>
    </row>
    <row r="59" spans="1:16" ht="20.100000000000001" customHeight="1" x14ac:dyDescent="0.25">
      <c r="A59" s="38" t="s">
        <v>195</v>
      </c>
      <c r="B59" s="19">
        <v>68.040000000000006</v>
      </c>
      <c r="C59" s="140">
        <v>91.660000000000011</v>
      </c>
      <c r="D59" s="247">
        <f t="shared" si="19"/>
        <v>3.4438154965218682E-4</v>
      </c>
      <c r="E59" s="215">
        <f t="shared" si="20"/>
        <v>3.0313057890400338E-4</v>
      </c>
      <c r="F59" s="52">
        <f>(C59-B59)/B59</f>
        <v>0.34714873603762497</v>
      </c>
      <c r="H59" s="19">
        <v>22.723999999999997</v>
      </c>
      <c r="I59" s="140">
        <v>28.45</v>
      </c>
      <c r="J59" s="247">
        <f t="shared" si="21"/>
        <v>8.1032445499582635E-4</v>
      </c>
      <c r="K59" s="215">
        <f t="shared" si="22"/>
        <v>8.3280774236622651E-4</v>
      </c>
      <c r="L59" s="52">
        <f t="shared" si="26"/>
        <v>0.25198028516106336</v>
      </c>
      <c r="N59" s="27">
        <f t="shared" si="23"/>
        <v>3.3398001175778944</v>
      </c>
      <c r="O59" s="152">
        <f t="shared" si="24"/>
        <v>3.1038620990617494</v>
      </c>
      <c r="P59" s="52">
        <f>(O59-N59)/N59</f>
        <v>-7.0644353018124065E-2</v>
      </c>
    </row>
    <row r="60" spans="1:16" ht="20.100000000000001" customHeight="1" x14ac:dyDescent="0.25">
      <c r="A60" s="38" t="s">
        <v>191</v>
      </c>
      <c r="B60" s="19">
        <v>246.4</v>
      </c>
      <c r="C60" s="140">
        <v>109.87</v>
      </c>
      <c r="D60" s="247">
        <f t="shared" si="19"/>
        <v>1.2471430604688246E-3</v>
      </c>
      <c r="E60" s="215">
        <f t="shared" si="20"/>
        <v>3.6335322609843822E-4</v>
      </c>
      <c r="F60" s="52">
        <f>(C60-B60)/B60</f>
        <v>-0.55409902597402594</v>
      </c>
      <c r="H60" s="19">
        <v>40.749000000000002</v>
      </c>
      <c r="I60" s="140">
        <v>26.724999999999998</v>
      </c>
      <c r="J60" s="247">
        <f t="shared" si="21"/>
        <v>1.4530853378201432E-3</v>
      </c>
      <c r="K60" s="215">
        <f t="shared" si="22"/>
        <v>7.8231236958655197E-4</v>
      </c>
      <c r="L60" s="52">
        <f t="shared" si="26"/>
        <v>-0.34415568480208114</v>
      </c>
      <c r="N60" s="27">
        <f t="shared" ref="N60" si="45">(H60/B60)*10</f>
        <v>1.6537743506493507</v>
      </c>
      <c r="O60" s="152">
        <f t="shared" ref="O60" si="46">(I60/C60)*10</f>
        <v>2.4324201328843174</v>
      </c>
      <c r="P60" s="52">
        <f>(O60-N60)/N60</f>
        <v>0.47082951911137882</v>
      </c>
    </row>
    <row r="61" spans="1:16" ht="20.100000000000001" customHeight="1" thickBot="1" x14ac:dyDescent="0.3">
      <c r="A61" s="8" t="s">
        <v>17</v>
      </c>
      <c r="B61" s="19">
        <f>B62-SUM(B39:B60)</f>
        <v>184.79999999998836</v>
      </c>
      <c r="C61" s="140">
        <f>C62-SUM(C39:C60)</f>
        <v>112.04000000009546</v>
      </c>
      <c r="D61" s="247">
        <f t="shared" si="19"/>
        <v>9.3535729535155956E-4</v>
      </c>
      <c r="E61" s="215">
        <f t="shared" si="20"/>
        <v>3.7052967554476838E-4</v>
      </c>
      <c r="F61" s="52">
        <f t="shared" si="25"/>
        <v>-0.39372294372238897</v>
      </c>
      <c r="H61" s="196">
        <f>H62-SUM(H39:H60)</f>
        <v>56.842000000004191</v>
      </c>
      <c r="I61" s="142">
        <f>I62-SUM(I39:I60)</f>
        <v>35.263000000006286</v>
      </c>
      <c r="J61" s="247">
        <f t="shared" si="21"/>
        <v>2.0269522386409155E-3</v>
      </c>
      <c r="K61" s="215">
        <f t="shared" si="22"/>
        <v>1.0322425103362208E-3</v>
      </c>
      <c r="L61" s="52">
        <f t="shared" si="26"/>
        <v>-0.37963125857633989</v>
      </c>
      <c r="N61" s="27">
        <f t="shared" si="23"/>
        <v>3.0758658008662216</v>
      </c>
      <c r="O61" s="152">
        <f t="shared" si="24"/>
        <v>3.1473580863955948</v>
      </c>
      <c r="P61" s="52">
        <f t="shared" si="8"/>
        <v>2.3242979426878627E-2</v>
      </c>
    </row>
    <row r="62" spans="1:16" ht="26.25" customHeight="1" thickBot="1" x14ac:dyDescent="0.3">
      <c r="A62" s="12" t="s">
        <v>18</v>
      </c>
      <c r="B62" s="17">
        <v>197571.56</v>
      </c>
      <c r="C62" s="145">
        <v>302377.94000000006</v>
      </c>
      <c r="D62" s="253">
        <f>SUM(D39:D61)</f>
        <v>1.0000000000000002</v>
      </c>
      <c r="E62" s="254">
        <f>SUM(E39:E61)</f>
        <v>1.0000000000000002</v>
      </c>
      <c r="F62" s="57">
        <f t="shared" si="25"/>
        <v>0.53047300937442643</v>
      </c>
      <c r="G62" s="1"/>
      <c r="H62" s="17">
        <v>28043.088</v>
      </c>
      <c r="I62" s="145">
        <v>34161.546000000002</v>
      </c>
      <c r="J62" s="253">
        <f>SUM(J39:J61)</f>
        <v>1.0000000000000002</v>
      </c>
      <c r="K62" s="254">
        <f>SUM(K39:K61)</f>
        <v>1.0000000000000002</v>
      </c>
      <c r="L62" s="57">
        <f t="shared" si="26"/>
        <v>0.21818060835525682</v>
      </c>
      <c r="M62" s="1"/>
      <c r="N62" s="29">
        <f t="shared" si="23"/>
        <v>1.4193889039495362</v>
      </c>
      <c r="O62" s="146">
        <f t="shared" si="24"/>
        <v>1.1297631698926183</v>
      </c>
      <c r="P62" s="57">
        <f t="shared" si="8"/>
        <v>-0.20404959715481547</v>
      </c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B5</f>
        <v>jan-jun</v>
      </c>
      <c r="C66" s="353"/>
      <c r="D66" s="359" t="str">
        <f>B5</f>
        <v>jan-jun</v>
      </c>
      <c r="E66" s="353"/>
      <c r="F66" s="131" t="str">
        <f>F37</f>
        <v>2024/2023</v>
      </c>
      <c r="H66" s="348" t="str">
        <f>B5</f>
        <v>jan-jun</v>
      </c>
      <c r="I66" s="353"/>
      <c r="J66" s="359" t="str">
        <f>B5</f>
        <v>jan-jun</v>
      </c>
      <c r="K66" s="349"/>
      <c r="L66" s="131" t="str">
        <f>L37</f>
        <v>2024/2023</v>
      </c>
      <c r="N66" s="348" t="str">
        <f>B5</f>
        <v>jan-jun</v>
      </c>
      <c r="O66" s="349"/>
      <c r="P66" s="131" t="str">
        <f>P37</f>
        <v>2024/2023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168</v>
      </c>
      <c r="B68" s="39">
        <v>145338.88999999996</v>
      </c>
      <c r="C68" s="147">
        <v>140581.49999999997</v>
      </c>
      <c r="D68" s="247">
        <f>B68/$B$96</f>
        <v>0.41496121036664035</v>
      </c>
      <c r="E68" s="246">
        <f>C68/$C$96</f>
        <v>0.41031030078593805</v>
      </c>
      <c r="F68" s="61">
        <f t="shared" ref="F68:F87" si="47">(C68-B68)/B68</f>
        <v>-3.2733083347478341E-2</v>
      </c>
      <c r="H68" s="19">
        <v>15647.435999999996</v>
      </c>
      <c r="I68" s="147">
        <v>12779.484</v>
      </c>
      <c r="J68" s="245">
        <f>H68/$H$96</f>
        <v>0.33740118239571765</v>
      </c>
      <c r="K68" s="246">
        <f>I68/$I$96</f>
        <v>0.27810407967085243</v>
      </c>
      <c r="L68" s="61">
        <f t="shared" ref="L68:L85" si="48">(I68-H68)/H68</f>
        <v>-0.18328574726236274</v>
      </c>
      <c r="N68" s="41">
        <f t="shared" ref="N68:N78" si="49">(H68/B68)*10</f>
        <v>1.0766172770412654</v>
      </c>
      <c r="O68" s="149">
        <f t="shared" ref="O68:O78" si="50">(I68/C68)*10</f>
        <v>0.90904450443337159</v>
      </c>
      <c r="P68" s="61">
        <f t="shared" si="8"/>
        <v>-0.15564748604853659</v>
      </c>
    </row>
    <row r="69" spans="1:16" ht="20.100000000000001" customHeight="1" x14ac:dyDescent="0.25">
      <c r="A69" s="38" t="s">
        <v>164</v>
      </c>
      <c r="B69" s="19">
        <v>25403.110000000008</v>
      </c>
      <c r="C69" s="140">
        <v>34838.249999999993</v>
      </c>
      <c r="D69" s="247">
        <f t="shared" ref="D69:D95" si="51">B69/$B$96</f>
        <v>7.2529143938535046E-2</v>
      </c>
      <c r="E69" s="215">
        <f t="shared" ref="E69:E95" si="52">C69/$C$96</f>
        <v>0.10168118021472033</v>
      </c>
      <c r="F69" s="52">
        <f t="shared" si="47"/>
        <v>0.37141672810927412</v>
      </c>
      <c r="H69" s="19">
        <v>4740.4619999999995</v>
      </c>
      <c r="I69" s="140">
        <v>6810.7200000000021</v>
      </c>
      <c r="J69" s="214">
        <f t="shared" ref="J69:J96" si="53">H69/$H$96</f>
        <v>0.10221722484769828</v>
      </c>
      <c r="K69" s="215">
        <f t="shared" ref="K69:K96" si="54">I69/$I$96</f>
        <v>0.14821326256176454</v>
      </c>
      <c r="L69" s="52">
        <f t="shared" si="48"/>
        <v>0.43672072468886003</v>
      </c>
      <c r="N69" s="40">
        <f t="shared" si="49"/>
        <v>1.8660951355956015</v>
      </c>
      <c r="O69" s="143">
        <f t="shared" si="50"/>
        <v>1.9549546834298517</v>
      </c>
      <c r="P69" s="52">
        <f t="shared" si="8"/>
        <v>4.761790872247728E-2</v>
      </c>
    </row>
    <row r="70" spans="1:16" ht="20.100000000000001" customHeight="1" x14ac:dyDescent="0.25">
      <c r="A70" s="38" t="s">
        <v>162</v>
      </c>
      <c r="B70" s="19">
        <v>14924.740000000003</v>
      </c>
      <c r="C70" s="140">
        <v>16234.310000000001</v>
      </c>
      <c r="D70" s="247">
        <f t="shared" si="51"/>
        <v>4.2612050875078342E-2</v>
      </c>
      <c r="E70" s="215">
        <f t="shared" si="52"/>
        <v>4.7382512059923707E-2</v>
      </c>
      <c r="F70" s="52">
        <f t="shared" si="47"/>
        <v>8.7744912139172779E-2</v>
      </c>
      <c r="H70" s="19">
        <v>4303.51</v>
      </c>
      <c r="I70" s="140">
        <v>4976.9580000000005</v>
      </c>
      <c r="J70" s="214">
        <f t="shared" si="53"/>
        <v>9.2795353976957956E-2</v>
      </c>
      <c r="K70" s="215">
        <f t="shared" si="54"/>
        <v>0.10830737173351339</v>
      </c>
      <c r="L70" s="52">
        <f t="shared" si="48"/>
        <v>0.15648807601237136</v>
      </c>
      <c r="N70" s="40">
        <f t="shared" si="49"/>
        <v>2.8834740169677993</v>
      </c>
      <c r="O70" s="143">
        <f t="shared" si="50"/>
        <v>3.0657034391976006</v>
      </c>
      <c r="P70" s="52">
        <f t="shared" si="8"/>
        <v>6.3197872135303632E-2</v>
      </c>
    </row>
    <row r="71" spans="1:16" ht="20.100000000000001" customHeight="1" x14ac:dyDescent="0.25">
      <c r="A71" s="38" t="s">
        <v>163</v>
      </c>
      <c r="B71" s="19">
        <v>16788.620000000006</v>
      </c>
      <c r="C71" s="140">
        <v>16369.19</v>
      </c>
      <c r="D71" s="247">
        <f t="shared" si="51"/>
        <v>4.7933667826867192E-2</v>
      </c>
      <c r="E71" s="215">
        <f t="shared" si="52"/>
        <v>4.777618159233022E-2</v>
      </c>
      <c r="F71" s="52">
        <f t="shared" si="47"/>
        <v>-2.4982994433134207E-2</v>
      </c>
      <c r="H71" s="19">
        <v>3286.9119999999984</v>
      </c>
      <c r="I71" s="140">
        <v>3402.1870000000004</v>
      </c>
      <c r="J71" s="214">
        <f t="shared" si="53"/>
        <v>7.0874742368696869E-2</v>
      </c>
      <c r="K71" s="215">
        <f t="shared" si="54"/>
        <v>7.4037581212444775E-2</v>
      </c>
      <c r="L71" s="52">
        <f t="shared" si="48"/>
        <v>3.5070911542506147E-2</v>
      </c>
      <c r="N71" s="40">
        <f t="shared" si="49"/>
        <v>1.9578214290394311</v>
      </c>
      <c r="O71" s="143">
        <f t="shared" si="50"/>
        <v>2.0784088888943191</v>
      </c>
      <c r="P71" s="52">
        <f t="shared" si="8"/>
        <v>6.1592675443363575E-2</v>
      </c>
    </row>
    <row r="72" spans="1:16" ht="20.100000000000001" customHeight="1" x14ac:dyDescent="0.25">
      <c r="A72" s="38" t="s">
        <v>170</v>
      </c>
      <c r="B72" s="19">
        <v>17941.650000000005</v>
      </c>
      <c r="C72" s="140">
        <v>16373.989999999998</v>
      </c>
      <c r="D72" s="247">
        <f t="shared" si="51"/>
        <v>5.1225716667951969E-2</v>
      </c>
      <c r="E72" s="215">
        <f t="shared" si="52"/>
        <v>4.77901911842308E-2</v>
      </c>
      <c r="F72" s="52">
        <f t="shared" si="47"/>
        <v>-8.7375464352498614E-2</v>
      </c>
      <c r="H72" s="19">
        <v>3405.3049999999989</v>
      </c>
      <c r="I72" s="140">
        <v>3160.8100000000009</v>
      </c>
      <c r="J72" s="214">
        <f t="shared" si="53"/>
        <v>7.3427616730181805E-2</v>
      </c>
      <c r="K72" s="215">
        <f t="shared" si="54"/>
        <v>6.8784792567871081E-2</v>
      </c>
      <c r="L72" s="52">
        <f t="shared" si="48"/>
        <v>-7.1798267702892438E-2</v>
      </c>
      <c r="N72" s="40">
        <f t="shared" si="49"/>
        <v>1.8979887580016319</v>
      </c>
      <c r="O72" s="143">
        <f t="shared" si="50"/>
        <v>1.9303847138052492</v>
      </c>
      <c r="P72" s="52">
        <f t="shared" ref="P72:P78" si="55">(O72-N72)/N72</f>
        <v>1.7068570963363661E-2</v>
      </c>
    </row>
    <row r="73" spans="1:16" ht="20.100000000000001" customHeight="1" x14ac:dyDescent="0.25">
      <c r="A73" s="38" t="s">
        <v>182</v>
      </c>
      <c r="B73" s="19">
        <v>50620.76</v>
      </c>
      <c r="C73" s="140">
        <v>41891.35</v>
      </c>
      <c r="D73" s="247">
        <f t="shared" si="51"/>
        <v>0.14452877574116069</v>
      </c>
      <c r="E73" s="215">
        <f t="shared" si="52"/>
        <v>0.12226681618014468</v>
      </c>
      <c r="F73" s="52">
        <f t="shared" si="47"/>
        <v>-0.17244723311147447</v>
      </c>
      <c r="H73" s="19">
        <v>3529.5700000000006</v>
      </c>
      <c r="I73" s="140">
        <v>3036.3420000000006</v>
      </c>
      <c r="J73" s="214">
        <f t="shared" si="53"/>
        <v>7.6107107346433847E-2</v>
      </c>
      <c r="K73" s="215">
        <f t="shared" si="54"/>
        <v>6.6076149668950299E-2</v>
      </c>
      <c r="L73" s="52">
        <f t="shared" si="48"/>
        <v>-0.13974166824854017</v>
      </c>
      <c r="N73" s="40">
        <f t="shared" si="49"/>
        <v>0.69725740980577933</v>
      </c>
      <c r="O73" s="143">
        <f t="shared" si="50"/>
        <v>0.72481359516940858</v>
      </c>
      <c r="P73" s="52">
        <f t="shared" si="55"/>
        <v>3.9520821114407391E-2</v>
      </c>
    </row>
    <row r="74" spans="1:16" ht="20.100000000000001" customHeight="1" x14ac:dyDescent="0.25">
      <c r="A74" s="38" t="s">
        <v>166</v>
      </c>
      <c r="B74" s="19">
        <v>6685.7300000000005</v>
      </c>
      <c r="C74" s="140">
        <v>5648.29</v>
      </c>
      <c r="D74" s="247">
        <f t="shared" si="51"/>
        <v>1.9088618421294945E-2</v>
      </c>
      <c r="E74" s="215">
        <f t="shared" si="52"/>
        <v>1.6485466215869132E-2</v>
      </c>
      <c r="F74" s="52">
        <f t="shared" si="47"/>
        <v>-0.15517228485146731</v>
      </c>
      <c r="H74" s="19">
        <v>1454.8120000000001</v>
      </c>
      <c r="I74" s="140">
        <v>1321.454</v>
      </c>
      <c r="J74" s="214">
        <f t="shared" si="53"/>
        <v>3.1369694623673741E-2</v>
      </c>
      <c r="K74" s="215">
        <f t="shared" si="54"/>
        <v>2.8757166447202925E-2</v>
      </c>
      <c r="L74" s="52">
        <f t="shared" si="48"/>
        <v>-9.1666827053942482E-2</v>
      </c>
      <c r="N74" s="40">
        <f t="shared" si="49"/>
        <v>2.1759957401809524</v>
      </c>
      <c r="O74" s="143">
        <f t="shared" si="50"/>
        <v>2.3395647178172507</v>
      </c>
      <c r="P74" s="52">
        <f t="shared" si="55"/>
        <v>7.5169714083491795E-2</v>
      </c>
    </row>
    <row r="75" spans="1:16" ht="20.100000000000001" customHeight="1" x14ac:dyDescent="0.25">
      <c r="A75" s="38" t="s">
        <v>198</v>
      </c>
      <c r="B75" s="19">
        <v>9100.5399999999991</v>
      </c>
      <c r="C75" s="140">
        <v>12990.630000000001</v>
      </c>
      <c r="D75" s="247">
        <f t="shared" si="51"/>
        <v>2.5983211330360554E-2</v>
      </c>
      <c r="E75" s="215">
        <f t="shared" si="52"/>
        <v>3.7915296839903058E-2</v>
      </c>
      <c r="F75" s="52">
        <f t="shared" si="47"/>
        <v>0.42745705199911238</v>
      </c>
      <c r="H75" s="19">
        <v>877.85599999999988</v>
      </c>
      <c r="I75" s="140">
        <v>1260.6110000000001</v>
      </c>
      <c r="J75" s="214">
        <f t="shared" si="53"/>
        <v>1.8928957585969682E-2</v>
      </c>
      <c r="K75" s="215">
        <f t="shared" si="54"/>
        <v>2.7433115607637445E-2</v>
      </c>
      <c r="L75" s="52">
        <f t="shared" si="48"/>
        <v>0.43601114533590962</v>
      </c>
      <c r="N75" s="40">
        <f t="shared" si="49"/>
        <v>0.96461968190898562</v>
      </c>
      <c r="O75" s="143">
        <f t="shared" si="50"/>
        <v>0.97040020383922876</v>
      </c>
      <c r="P75" s="52">
        <f t="shared" si="55"/>
        <v>5.9925398980077522E-3</v>
      </c>
    </row>
    <row r="76" spans="1:16" ht="20.100000000000001" customHeight="1" x14ac:dyDescent="0.25">
      <c r="A76" s="38" t="s">
        <v>176</v>
      </c>
      <c r="B76" s="19">
        <v>2162.96</v>
      </c>
      <c r="C76" s="140">
        <v>5873.2999999999993</v>
      </c>
      <c r="D76" s="247">
        <f t="shared" si="51"/>
        <v>6.1755287905021754E-3</v>
      </c>
      <c r="E76" s="215">
        <f t="shared" si="52"/>
        <v>1.7142195022858984E-2</v>
      </c>
      <c r="F76" s="52">
        <f t="shared" si="47"/>
        <v>1.7153992676702292</v>
      </c>
      <c r="H76" s="19">
        <v>389.851</v>
      </c>
      <c r="I76" s="140">
        <v>898.83699999999999</v>
      </c>
      <c r="J76" s="214">
        <f t="shared" si="53"/>
        <v>8.4062454933928436E-3</v>
      </c>
      <c r="K76" s="215">
        <f t="shared" si="54"/>
        <v>1.9560276194180454E-2</v>
      </c>
      <c r="L76" s="52">
        <f t="shared" si="48"/>
        <v>1.3055911104498898</v>
      </c>
      <c r="N76" s="40">
        <f t="shared" si="49"/>
        <v>1.8023957909531383</v>
      </c>
      <c r="O76" s="143">
        <f t="shared" si="50"/>
        <v>1.530378151975891</v>
      </c>
      <c r="P76" s="52">
        <f t="shared" si="55"/>
        <v>-0.15092003673255341</v>
      </c>
    </row>
    <row r="77" spans="1:16" ht="20.100000000000001" customHeight="1" x14ac:dyDescent="0.25">
      <c r="A77" s="38" t="s">
        <v>204</v>
      </c>
      <c r="B77" s="19">
        <v>20804.500000000004</v>
      </c>
      <c r="C77" s="140">
        <v>15459.750000000004</v>
      </c>
      <c r="D77" s="247">
        <f t="shared" si="51"/>
        <v>5.9399521360544126E-2</v>
      </c>
      <c r="E77" s="215">
        <f t="shared" si="52"/>
        <v>4.5121830913565503E-2</v>
      </c>
      <c r="F77" s="52">
        <f t="shared" si="47"/>
        <v>-0.2569035545194549</v>
      </c>
      <c r="H77" s="19">
        <v>723.52300000000025</v>
      </c>
      <c r="I77" s="140">
        <v>598.35800000000006</v>
      </c>
      <c r="J77" s="214">
        <f t="shared" si="53"/>
        <v>1.5601119294592222E-2</v>
      </c>
      <c r="K77" s="215">
        <f t="shared" si="54"/>
        <v>1.3021323936372701E-2</v>
      </c>
      <c r="L77" s="52">
        <f t="shared" si="48"/>
        <v>-0.17299380945733606</v>
      </c>
      <c r="N77" s="40">
        <f t="shared" si="49"/>
        <v>0.34777235694200775</v>
      </c>
      <c r="O77" s="143">
        <f t="shared" si="50"/>
        <v>0.38704248128203883</v>
      </c>
      <c r="P77" s="52">
        <f t="shared" si="55"/>
        <v>0.11291905051148014</v>
      </c>
    </row>
    <row r="78" spans="1:16" ht="20.100000000000001" customHeight="1" x14ac:dyDescent="0.25">
      <c r="A78" s="38" t="s">
        <v>183</v>
      </c>
      <c r="B78" s="19">
        <v>2671.32</v>
      </c>
      <c r="C78" s="140">
        <v>2722.2100000000009</v>
      </c>
      <c r="D78" s="247">
        <f t="shared" si="51"/>
        <v>7.6269619265470802E-3</v>
      </c>
      <c r="E78" s="215">
        <f t="shared" si="52"/>
        <v>7.94521899327073E-3</v>
      </c>
      <c r="F78" s="52">
        <f t="shared" si="47"/>
        <v>1.905050686551996E-2</v>
      </c>
      <c r="H78" s="19">
        <v>509.94600000000003</v>
      </c>
      <c r="I78" s="140">
        <v>595.31899999999996</v>
      </c>
      <c r="J78" s="214">
        <f t="shared" si="53"/>
        <v>1.0995819593572178E-2</v>
      </c>
      <c r="K78" s="215">
        <f t="shared" si="54"/>
        <v>1.2955189943942352E-2</v>
      </c>
      <c r="L78" s="52">
        <f t="shared" si="48"/>
        <v>0.16741576559086635</v>
      </c>
      <c r="N78" s="40">
        <f t="shared" si="49"/>
        <v>1.9089663537127712</v>
      </c>
      <c r="O78" s="143">
        <f t="shared" si="50"/>
        <v>2.1868959411654494</v>
      </c>
      <c r="P78" s="52">
        <f t="shared" si="55"/>
        <v>0.14559166373578539</v>
      </c>
    </row>
    <row r="79" spans="1:16" ht="20.100000000000001" customHeight="1" x14ac:dyDescent="0.25">
      <c r="A79" s="38" t="s">
        <v>207</v>
      </c>
      <c r="B79" s="19">
        <v>416.05</v>
      </c>
      <c r="C79" s="140">
        <v>1376.1399999999999</v>
      </c>
      <c r="D79" s="247">
        <f t="shared" si="51"/>
        <v>1.1878762220699551E-3</v>
      </c>
      <c r="E79" s="215">
        <f t="shared" si="52"/>
        <v>4.0164916245989755E-3</v>
      </c>
      <c r="F79" s="52">
        <f t="shared" si="47"/>
        <v>2.3076312943155868</v>
      </c>
      <c r="H79" s="19">
        <v>169.69800000000001</v>
      </c>
      <c r="I79" s="140">
        <v>550.072</v>
      </c>
      <c r="J79" s="214">
        <f t="shared" si="53"/>
        <v>3.659149387170429E-3</v>
      </c>
      <c r="K79" s="215">
        <f t="shared" si="54"/>
        <v>1.1970535532788738E-2</v>
      </c>
      <c r="L79" s="52">
        <f t="shared" si="48"/>
        <v>2.2414760338955086</v>
      </c>
      <c r="N79" s="40">
        <f t="shared" ref="N79:N83" si="56">(H79/B79)*10</f>
        <v>4.0787886071385655</v>
      </c>
      <c r="O79" s="143">
        <f t="shared" ref="O79:O83" si="57">(I79/C79)*10</f>
        <v>3.9972095862339589</v>
      </c>
      <c r="P79" s="52">
        <f t="shared" ref="P79:P83" si="58">(O79-N79)/N79</f>
        <v>-2.0000796501645015E-2</v>
      </c>
    </row>
    <row r="80" spans="1:16" ht="20.100000000000001" customHeight="1" x14ac:dyDescent="0.25">
      <c r="A80" s="38" t="s">
        <v>205</v>
      </c>
      <c r="B80" s="19">
        <v>3469.4800000000005</v>
      </c>
      <c r="C80" s="140">
        <v>3080</v>
      </c>
      <c r="D80" s="247">
        <f t="shared" si="51"/>
        <v>9.9058113086101865E-3</v>
      </c>
      <c r="E80" s="215">
        <f t="shared" si="52"/>
        <v>8.9894881362105935E-3</v>
      </c>
      <c r="F80" s="52">
        <f t="shared" si="47"/>
        <v>-0.11225889758695839</v>
      </c>
      <c r="H80" s="19">
        <v>635.33100000000013</v>
      </c>
      <c r="I80" s="140">
        <v>474.06100000000004</v>
      </c>
      <c r="J80" s="214">
        <f t="shared" si="53"/>
        <v>1.369946044915306E-2</v>
      </c>
      <c r="K80" s="215">
        <f t="shared" si="54"/>
        <v>1.0316402298625202E-2</v>
      </c>
      <c r="L80" s="52">
        <f t="shared" si="48"/>
        <v>-0.25383618932493468</v>
      </c>
      <c r="N80" s="40">
        <f t="shared" si="56"/>
        <v>1.8311994881077283</v>
      </c>
      <c r="O80" s="143">
        <f t="shared" si="57"/>
        <v>1.5391590909090911</v>
      </c>
      <c r="P80" s="52">
        <f t="shared" si="58"/>
        <v>-0.15948038381138768</v>
      </c>
    </row>
    <row r="81" spans="1:16" ht="20.100000000000001" customHeight="1" x14ac:dyDescent="0.25">
      <c r="A81" s="38" t="s">
        <v>175</v>
      </c>
      <c r="B81" s="19">
        <v>4310.340000000002</v>
      </c>
      <c r="C81" s="140">
        <v>1316.31</v>
      </c>
      <c r="D81" s="247">
        <f t="shared" si="51"/>
        <v>1.2306574678613177E-2</v>
      </c>
      <c r="E81" s="215">
        <f t="shared" si="52"/>
        <v>3.8418678988881056E-3</v>
      </c>
      <c r="F81" s="52">
        <f t="shared" si="47"/>
        <v>-0.69461573796962672</v>
      </c>
      <c r="H81" s="19">
        <v>1058.711</v>
      </c>
      <c r="I81" s="140">
        <v>471.60100000000006</v>
      </c>
      <c r="J81" s="214">
        <f t="shared" si="53"/>
        <v>2.2828682169740315E-2</v>
      </c>
      <c r="K81" s="215">
        <f t="shared" si="54"/>
        <v>1.0262868365957006E-2</v>
      </c>
      <c r="L81" s="52">
        <f t="shared" si="48"/>
        <v>-0.55455171430163652</v>
      </c>
      <c r="N81" s="40">
        <f t="shared" si="56"/>
        <v>2.4562122709577423</v>
      </c>
      <c r="O81" s="143">
        <f t="shared" si="57"/>
        <v>3.582750263995564</v>
      </c>
      <c r="P81" s="52">
        <f t="shared" si="58"/>
        <v>0.45864846713698509</v>
      </c>
    </row>
    <row r="82" spans="1:16" ht="20.100000000000001" customHeight="1" x14ac:dyDescent="0.25">
      <c r="A82" s="38" t="s">
        <v>214</v>
      </c>
      <c r="B82" s="19">
        <v>1502.1100000000001</v>
      </c>
      <c r="C82" s="140">
        <v>1714.5500000000002</v>
      </c>
      <c r="D82" s="247">
        <f t="shared" si="51"/>
        <v>4.2887171059572179E-3</v>
      </c>
      <c r="E82" s="215">
        <f t="shared" si="52"/>
        <v>5.0041970402402184E-3</v>
      </c>
      <c r="F82" s="52">
        <f t="shared" si="47"/>
        <v>0.14142772500016645</v>
      </c>
      <c r="H82" s="19">
        <v>367.35899999999998</v>
      </c>
      <c r="I82" s="140">
        <v>453.45300000000003</v>
      </c>
      <c r="J82" s="214">
        <f t="shared" si="53"/>
        <v>7.92125693715625E-3</v>
      </c>
      <c r="K82" s="215">
        <f t="shared" si="54"/>
        <v>9.8679359228421946E-3</v>
      </c>
      <c r="L82" s="52">
        <f t="shared" si="48"/>
        <v>0.23435930520281265</v>
      </c>
      <c r="N82" s="40">
        <f t="shared" si="56"/>
        <v>2.4456198281084602</v>
      </c>
      <c r="O82" s="143">
        <f t="shared" si="57"/>
        <v>2.6447347700562829</v>
      </c>
      <c r="P82" s="52">
        <f t="shared" si="58"/>
        <v>8.1416964181970211E-2</v>
      </c>
    </row>
    <row r="83" spans="1:16" ht="20.100000000000001" customHeight="1" x14ac:dyDescent="0.25">
      <c r="A83" s="38" t="s">
        <v>199</v>
      </c>
      <c r="B83" s="19">
        <v>1582.17</v>
      </c>
      <c r="C83" s="140">
        <v>1772.81</v>
      </c>
      <c r="D83" s="247">
        <f t="shared" si="51"/>
        <v>4.5172986955231845E-3</v>
      </c>
      <c r="E83" s="215">
        <f t="shared" si="52"/>
        <v>5.1742384619336045E-3</v>
      </c>
      <c r="F83" s="52">
        <f t="shared" si="47"/>
        <v>0.12049274098232166</v>
      </c>
      <c r="H83" s="19">
        <v>399.08499999999998</v>
      </c>
      <c r="I83" s="140">
        <v>435.65699999999998</v>
      </c>
      <c r="J83" s="214">
        <f t="shared" si="53"/>
        <v>8.6053555915739169E-3</v>
      </c>
      <c r="K83" s="215">
        <f t="shared" si="54"/>
        <v>9.4806636196864101E-3</v>
      </c>
      <c r="L83" s="52">
        <f t="shared" si="48"/>
        <v>9.1639625643659878E-2</v>
      </c>
      <c r="N83" s="40">
        <f t="shared" si="56"/>
        <v>2.5223901350676599</v>
      </c>
      <c r="O83" s="143">
        <f t="shared" si="57"/>
        <v>2.4574376272697016</v>
      </c>
      <c r="P83" s="52">
        <f t="shared" si="58"/>
        <v>-2.5750381312927225E-2</v>
      </c>
    </row>
    <row r="84" spans="1:16" ht="20.100000000000001" customHeight="1" x14ac:dyDescent="0.25">
      <c r="A84" s="38" t="s">
        <v>196</v>
      </c>
      <c r="B84" s="19">
        <v>1664.01</v>
      </c>
      <c r="C84" s="140">
        <v>2200.3699999999994</v>
      </c>
      <c r="D84" s="247">
        <f t="shared" si="51"/>
        <v>4.7509624138604156E-3</v>
      </c>
      <c r="E84" s="215">
        <f t="shared" si="52"/>
        <v>6.4221428604784737E-3</v>
      </c>
      <c r="F84" s="52">
        <f t="shared" si="47"/>
        <v>0.32232979369114334</v>
      </c>
      <c r="H84" s="19">
        <v>287.25699999999995</v>
      </c>
      <c r="I84" s="140">
        <v>361.87</v>
      </c>
      <c r="J84" s="214">
        <f t="shared" si="53"/>
        <v>6.1940404454408167E-3</v>
      </c>
      <c r="K84" s="215">
        <f t="shared" si="54"/>
        <v>7.8749285425367237E-3</v>
      </c>
      <c r="L84" s="52">
        <f t="shared" si="48"/>
        <v>0.2597430175765954</v>
      </c>
      <c r="N84" s="40">
        <f t="shared" ref="N84" si="59">(H84/B84)*10</f>
        <v>1.7262937121772102</v>
      </c>
      <c r="O84" s="143">
        <f t="shared" ref="O84" si="60">(I84/C84)*10</f>
        <v>1.6445870467239603</v>
      </c>
      <c r="P84" s="52">
        <f t="shared" ref="P84" si="61">(O84-N84)/N84</f>
        <v>-4.7330685894812791E-2</v>
      </c>
    </row>
    <row r="85" spans="1:16" ht="20.100000000000001" customHeight="1" x14ac:dyDescent="0.25">
      <c r="A85" s="38" t="s">
        <v>201</v>
      </c>
      <c r="B85" s="19">
        <v>382.26</v>
      </c>
      <c r="C85" s="140">
        <v>1029.97</v>
      </c>
      <c r="D85" s="247">
        <f t="shared" si="51"/>
        <v>1.0914014292716285E-3</v>
      </c>
      <c r="E85" s="215">
        <f t="shared" si="52"/>
        <v>3.0061373687184497E-3</v>
      </c>
      <c r="F85" s="52">
        <f t="shared" si="47"/>
        <v>1.6944226442735313</v>
      </c>
      <c r="H85" s="19">
        <v>96.745000000000005</v>
      </c>
      <c r="I85" s="140">
        <v>360.65399999999988</v>
      </c>
      <c r="J85" s="214">
        <f t="shared" si="53"/>
        <v>2.0860847355997311E-3</v>
      </c>
      <c r="K85" s="215">
        <f t="shared" si="54"/>
        <v>7.8484662408600837E-3</v>
      </c>
      <c r="L85" s="52">
        <f t="shared" si="48"/>
        <v>2.7278825779110019</v>
      </c>
      <c r="N85" s="40">
        <f t="shared" ref="N85" si="62">(H85/B85)*10</f>
        <v>2.5308690420132898</v>
      </c>
      <c r="O85" s="143">
        <f t="shared" ref="O85" si="63">(I85/C85)*10</f>
        <v>3.5015971338971026</v>
      </c>
      <c r="P85" s="52">
        <f t="shared" ref="P85" si="64">(O85-N85)/N85</f>
        <v>0.38355524358210369</v>
      </c>
    </row>
    <row r="86" spans="1:16" ht="20.100000000000001" customHeight="1" x14ac:dyDescent="0.25">
      <c r="A86" s="38" t="s">
        <v>180</v>
      </c>
      <c r="B86" s="19">
        <v>957.09</v>
      </c>
      <c r="C86" s="140">
        <v>1756.6799999999998</v>
      </c>
      <c r="D86" s="247">
        <f t="shared" si="51"/>
        <v>2.7326149582524535E-3</v>
      </c>
      <c r="E86" s="215">
        <f t="shared" si="52"/>
        <v>5.1271603958176698E-3</v>
      </c>
      <c r="F86" s="52">
        <f t="shared" si="47"/>
        <v>0.83543867347898293</v>
      </c>
      <c r="H86" s="19">
        <v>377.20399999999995</v>
      </c>
      <c r="I86" s="140">
        <v>355.45399999999995</v>
      </c>
      <c r="J86" s="214">
        <f t="shared" si="53"/>
        <v>8.1335418533997703E-3</v>
      </c>
      <c r="K86" s="215">
        <f t="shared" si="54"/>
        <v>7.7353050823744662E-3</v>
      </c>
      <c r="L86" s="52">
        <f t="shared" ref="L86:L88" si="65">(I86-H86)/H86</f>
        <v>-5.7661106456983496E-2</v>
      </c>
      <c r="N86" s="40">
        <f t="shared" ref="N86" si="66">(H86/B86)*10</f>
        <v>3.9411549593037218</v>
      </c>
      <c r="O86" s="143">
        <f t="shared" ref="O86" si="67">(I86/C86)*10</f>
        <v>2.0234419473096974</v>
      </c>
      <c r="P86" s="52">
        <f t="shared" ref="P86" si="68">(O86-N86)/N86</f>
        <v>-0.48658655439745108</v>
      </c>
    </row>
    <row r="87" spans="1:16" ht="20.100000000000001" customHeight="1" x14ac:dyDescent="0.25">
      <c r="A87" s="38" t="s">
        <v>186</v>
      </c>
      <c r="B87" s="19">
        <v>2706.4399999999996</v>
      </c>
      <c r="C87" s="140">
        <v>2514.5600000000004</v>
      </c>
      <c r="D87" s="247">
        <f t="shared" si="51"/>
        <v>7.727234040281237E-3</v>
      </c>
      <c r="E87" s="215">
        <f t="shared" si="52"/>
        <v>7.3391582103213351E-3</v>
      </c>
      <c r="F87" s="52">
        <f t="shared" si="47"/>
        <v>-7.0897562850090606E-2</v>
      </c>
      <c r="H87" s="19">
        <v>338.09400000000005</v>
      </c>
      <c r="I87" s="140">
        <v>327.40400000000005</v>
      </c>
      <c r="J87" s="214">
        <f t="shared" si="53"/>
        <v>7.2902241211210451E-3</v>
      </c>
      <c r="K87" s="215">
        <f t="shared" si="54"/>
        <v>7.1248876793895428E-3</v>
      </c>
      <c r="L87" s="52">
        <f t="shared" si="65"/>
        <v>-3.1618425644938969E-2</v>
      </c>
      <c r="N87" s="40">
        <f t="shared" ref="N87:N88" si="69">(H87/B87)*10</f>
        <v>1.2492203780612174</v>
      </c>
      <c r="O87" s="143">
        <f t="shared" ref="O87:O88" si="70">(I87/C87)*10</f>
        <v>1.302032960040723</v>
      </c>
      <c r="P87" s="52">
        <f t="shared" ref="P87:P88" si="71">(O87-N87)/N87</f>
        <v>4.2276433291514481E-2</v>
      </c>
    </row>
    <row r="88" spans="1:16" ht="20.100000000000001" customHeight="1" x14ac:dyDescent="0.25">
      <c r="A88" s="38" t="s">
        <v>203</v>
      </c>
      <c r="B88" s="19">
        <v>491.34999999999997</v>
      </c>
      <c r="C88" s="140">
        <v>1358.8899999999999</v>
      </c>
      <c r="D88" s="247">
        <f t="shared" si="51"/>
        <v>1.4028673998655748E-3</v>
      </c>
      <c r="E88" s="215">
        <f t="shared" si="52"/>
        <v>3.9661446537062372E-3</v>
      </c>
      <c r="F88" s="52">
        <f>(C88-B88)/B88</f>
        <v>1.7656253180014247</v>
      </c>
      <c r="H88" s="19">
        <v>85.992999999999995</v>
      </c>
      <c r="I88" s="140">
        <v>256.97800000000001</v>
      </c>
      <c r="J88" s="214">
        <f t="shared" si="53"/>
        <v>1.8542424380425617E-3</v>
      </c>
      <c r="K88" s="215">
        <f t="shared" si="54"/>
        <v>5.5922938817918096E-3</v>
      </c>
      <c r="L88" s="52">
        <f t="shared" si="65"/>
        <v>1.9883595176351567</v>
      </c>
      <c r="N88" s="40">
        <f t="shared" si="69"/>
        <v>1.7501373766154473</v>
      </c>
      <c r="O88" s="143">
        <f t="shared" si="70"/>
        <v>1.8910875788327239</v>
      </c>
      <c r="P88" s="52">
        <f t="shared" si="71"/>
        <v>8.0536650494178436E-2</v>
      </c>
    </row>
    <row r="89" spans="1:16" ht="20.100000000000001" customHeight="1" x14ac:dyDescent="0.25">
      <c r="A89" s="38" t="s">
        <v>220</v>
      </c>
      <c r="B89" s="19">
        <v>356.94</v>
      </c>
      <c r="C89" s="140">
        <v>1351.0099999999998</v>
      </c>
      <c r="D89" s="247">
        <f t="shared" si="51"/>
        <v>1.0191095750646552E-3</v>
      </c>
      <c r="E89" s="215">
        <f t="shared" si="52"/>
        <v>3.9431455736694387E-3</v>
      </c>
      <c r="F89" s="52">
        <f t="shared" ref="F89:F95" si="72">(C89-B89)/B89</f>
        <v>2.7849778674286987</v>
      </c>
      <c r="H89" s="19">
        <v>68.335000000000008</v>
      </c>
      <c r="I89" s="140">
        <v>213.34300000000002</v>
      </c>
      <c r="J89" s="214">
        <f t="shared" si="53"/>
        <v>1.4734880397664751E-3</v>
      </c>
      <c r="K89" s="215">
        <f t="shared" si="54"/>
        <v>4.6427194297687354E-3</v>
      </c>
      <c r="L89" s="52">
        <f t="shared" ref="L89:L94" si="73">(I89-H89)/H89</f>
        <v>2.1220165361820444</v>
      </c>
      <c r="N89" s="40">
        <f t="shared" ref="N89:N93" si="74">(H89/B89)*10</f>
        <v>1.9144674174931364</v>
      </c>
      <c r="O89" s="143">
        <f t="shared" ref="O89:O93" si="75">(I89/C89)*10</f>
        <v>1.5791370900289416</v>
      </c>
      <c r="P89" s="52">
        <f t="shared" ref="P89:P93" si="76">(O89-N89)/N89</f>
        <v>-0.17515593339440941</v>
      </c>
    </row>
    <row r="90" spans="1:16" ht="20.100000000000001" customHeight="1" x14ac:dyDescent="0.25">
      <c r="A90" s="38" t="s">
        <v>221</v>
      </c>
      <c r="B90" s="19">
        <v>3457.76</v>
      </c>
      <c r="C90" s="140">
        <v>2802.5699999999997</v>
      </c>
      <c r="D90" s="247">
        <f t="shared" si="51"/>
        <v>9.8723492023184908E-3</v>
      </c>
      <c r="E90" s="215">
        <f t="shared" si="52"/>
        <v>8.1797629110064024E-3</v>
      </c>
      <c r="F90" s="52">
        <f t="shared" si="72"/>
        <v>-0.1894839433621768</v>
      </c>
      <c r="H90" s="19">
        <v>167.85999999999999</v>
      </c>
      <c r="I90" s="140">
        <v>197.744</v>
      </c>
      <c r="J90" s="214">
        <f t="shared" si="53"/>
        <v>3.6195171194146549E-3</v>
      </c>
      <c r="K90" s="215">
        <f t="shared" si="54"/>
        <v>4.3032577160731248E-3</v>
      </c>
      <c r="L90" s="52">
        <f t="shared" si="73"/>
        <v>0.17802931013940199</v>
      </c>
      <c r="N90" s="40">
        <f t="shared" si="74"/>
        <v>0.48545879413261761</v>
      </c>
      <c r="O90" s="143">
        <f t="shared" si="75"/>
        <v>0.70558094891474621</v>
      </c>
      <c r="P90" s="52">
        <f t="shared" si="76"/>
        <v>0.45343118188934411</v>
      </c>
    </row>
    <row r="91" spans="1:16" ht="20.100000000000001" customHeight="1" x14ac:dyDescent="0.25">
      <c r="A91" s="38" t="s">
        <v>222</v>
      </c>
      <c r="B91" s="19">
        <v>125.66999999999999</v>
      </c>
      <c r="C91" s="140">
        <v>70.14</v>
      </c>
      <c r="D91" s="247">
        <f t="shared" si="51"/>
        <v>3.5880400150830726E-4</v>
      </c>
      <c r="E91" s="215">
        <f t="shared" si="52"/>
        <v>2.0471516164734124E-4</v>
      </c>
      <c r="F91" s="52">
        <f t="shared" si="72"/>
        <v>-0.44187156839341124</v>
      </c>
      <c r="H91" s="19">
        <v>37.344000000000001</v>
      </c>
      <c r="I91" s="140">
        <v>184.35</v>
      </c>
      <c r="J91" s="214">
        <f t="shared" si="53"/>
        <v>8.0523797990838131E-4</v>
      </c>
      <c r="K91" s="215">
        <f t="shared" si="54"/>
        <v>4.0117806859276675E-3</v>
      </c>
      <c r="L91" s="52">
        <f t="shared" si="73"/>
        <v>3.9365359897172234</v>
      </c>
      <c r="N91" s="40">
        <f t="shared" si="74"/>
        <v>2.9715922654571503</v>
      </c>
      <c r="O91" s="143">
        <f t="shared" si="75"/>
        <v>26.283147989734815</v>
      </c>
      <c r="P91" s="52">
        <f t="shared" si="76"/>
        <v>7.8448029345275634</v>
      </c>
    </row>
    <row r="92" spans="1:16" ht="20.100000000000001" customHeight="1" x14ac:dyDescent="0.25">
      <c r="A92" s="38" t="s">
        <v>223</v>
      </c>
      <c r="B92" s="19">
        <v>577.18999999999994</v>
      </c>
      <c r="C92" s="140">
        <v>591.06999999999994</v>
      </c>
      <c r="D92" s="247">
        <f t="shared" si="51"/>
        <v>1.6479516322955349E-3</v>
      </c>
      <c r="E92" s="215">
        <f t="shared" si="52"/>
        <v>1.7251353093084398E-3</v>
      </c>
      <c r="F92" s="52">
        <f t="shared" si="72"/>
        <v>2.4047540671182793E-2</v>
      </c>
      <c r="H92" s="19">
        <v>168.85300000000001</v>
      </c>
      <c r="I92" s="140">
        <v>176.40600000000001</v>
      </c>
      <c r="J92" s="214">
        <f t="shared" si="53"/>
        <v>3.6409288941053426E-3</v>
      </c>
      <c r="K92" s="215">
        <f t="shared" si="54"/>
        <v>3.838905254579637E-3</v>
      </c>
      <c r="L92" s="52">
        <f t="shared" si="73"/>
        <v>4.473121590969658E-2</v>
      </c>
      <c r="N92" s="40">
        <f t="shared" si="74"/>
        <v>2.92543183353835</v>
      </c>
      <c r="O92" s="143">
        <f t="shared" si="75"/>
        <v>2.9845196000473724</v>
      </c>
      <c r="P92" s="52">
        <f t="shared" si="76"/>
        <v>2.0197963880619601E-2</v>
      </c>
    </row>
    <row r="93" spans="1:16" ht="20.100000000000001" customHeight="1" x14ac:dyDescent="0.25">
      <c r="A93" s="38" t="s">
        <v>217</v>
      </c>
      <c r="B93" s="19">
        <v>324.66000000000003</v>
      </c>
      <c r="C93" s="140">
        <v>971.94</v>
      </c>
      <c r="D93" s="247">
        <f t="shared" si="51"/>
        <v>9.2694602633633372E-4</v>
      </c>
      <c r="E93" s="215">
        <f t="shared" si="52"/>
        <v>2.8367672399703002E-3</v>
      </c>
      <c r="F93" s="52">
        <f t="shared" si="72"/>
        <v>1.9937165034189612</v>
      </c>
      <c r="H93" s="19">
        <v>56.334000000000003</v>
      </c>
      <c r="I93" s="140">
        <v>160.233</v>
      </c>
      <c r="J93" s="214">
        <f t="shared" si="53"/>
        <v>1.2147139128148767E-3</v>
      </c>
      <c r="K93" s="215">
        <f t="shared" si="54"/>
        <v>3.4869522899281147E-3</v>
      </c>
      <c r="L93" s="52">
        <f t="shared" si="73"/>
        <v>1.8443391202470976</v>
      </c>
      <c r="N93" s="40">
        <f t="shared" si="74"/>
        <v>1.7351690999815192</v>
      </c>
      <c r="O93" s="143">
        <f t="shared" si="75"/>
        <v>1.6485894190999444</v>
      </c>
      <c r="P93" s="52">
        <f t="shared" si="76"/>
        <v>-4.9896970204516083E-2</v>
      </c>
    </row>
    <row r="94" spans="1:16" ht="20.100000000000001" customHeight="1" x14ac:dyDescent="0.25">
      <c r="A94" s="38" t="s">
        <v>177</v>
      </c>
      <c r="B94" s="19">
        <v>105.2</v>
      </c>
      <c r="C94" s="140">
        <v>93.750000000000014</v>
      </c>
      <c r="D94" s="247">
        <f t="shared" si="51"/>
        <v>3.0035952063876766E-4</v>
      </c>
      <c r="E94" s="215">
        <f t="shared" si="52"/>
        <v>2.7362484180835819E-4</v>
      </c>
      <c r="F94" s="52">
        <f t="shared" si="72"/>
        <v>-0.1088403041825094</v>
      </c>
      <c r="H94" s="19">
        <v>163.22300000000001</v>
      </c>
      <c r="I94" s="140">
        <v>143.75500000000002</v>
      </c>
      <c r="J94" s="214">
        <f t="shared" si="53"/>
        <v>3.519530816050389E-3</v>
      </c>
      <c r="K94" s="215">
        <f t="shared" si="54"/>
        <v>3.1283619880961861E-3</v>
      </c>
      <c r="L94" s="52">
        <f t="shared" si="73"/>
        <v>-0.11927240646232447</v>
      </c>
      <c r="N94" s="40">
        <f t="shared" ref="N94" si="77">(H94/B94)*10</f>
        <v>15.515494296577948</v>
      </c>
      <c r="O94" s="143">
        <f t="shared" ref="O94" si="78">(I94/C94)*10</f>
        <v>15.333866666666667</v>
      </c>
      <c r="P94" s="52">
        <f t="shared" ref="P94" si="79">(O94-N94)/N94</f>
        <v>-1.1706209704923186E-2</v>
      </c>
    </row>
    <row r="95" spans="1:16" ht="20.100000000000001" customHeight="1" thickBot="1" x14ac:dyDescent="0.3">
      <c r="A95" s="8" t="s">
        <v>17</v>
      </c>
      <c r="B95" s="19">
        <f>B96-SUM(B68:B94)</f>
        <v>15375.390000000072</v>
      </c>
      <c r="C95" s="140">
        <f>C96-SUM(C68:C94)</f>
        <v>9638.8699999999953</v>
      </c>
      <c r="D95" s="247">
        <f t="shared" si="51"/>
        <v>4.3898714544050602E-2</v>
      </c>
      <c r="E95" s="215">
        <f t="shared" si="52"/>
        <v>2.8132632308920831E-2</v>
      </c>
      <c r="F95" s="52">
        <f t="shared" si="72"/>
        <v>-0.37309752793262807</v>
      </c>
      <c r="H95" s="196">
        <f>H96-SUM(H68:H94)</f>
        <v>3029.7429999999877</v>
      </c>
      <c r="I95" s="119">
        <f>I96-SUM(I68:I94)</f>
        <v>1988.0479999999952</v>
      </c>
      <c r="J95" s="214">
        <f t="shared" si="53"/>
        <v>6.5329480852655011E-2</v>
      </c>
      <c r="K95" s="215">
        <f t="shared" si="54"/>
        <v>4.326342592404181E-2</v>
      </c>
      <c r="L95" s="52">
        <f t="shared" ref="L95" si="80">(I95-H95)/H95</f>
        <v>-0.34382289190865256</v>
      </c>
      <c r="N95" s="40">
        <f t="shared" ref="N95:N96" si="81">(H95/B95)*10</f>
        <v>1.9705145690613204</v>
      </c>
      <c r="O95" s="143">
        <f t="shared" ref="O95:O96" si="82">(I95/C95)*10</f>
        <v>2.0625322262879324</v>
      </c>
      <c r="P95" s="52">
        <f>(O95-N95)/N95</f>
        <v>4.6697273225666032E-2</v>
      </c>
    </row>
    <row r="96" spans="1:16" ht="26.25" customHeight="1" thickBot="1" x14ac:dyDescent="0.3">
      <c r="A96" s="12" t="s">
        <v>18</v>
      </c>
      <c r="B96" s="17">
        <v>350246.93</v>
      </c>
      <c r="C96" s="145">
        <v>342622.39999999997</v>
      </c>
      <c r="D96" s="243">
        <f>SUM(D68:D95)</f>
        <v>1.0000000000000007</v>
      </c>
      <c r="E96" s="244">
        <f>SUM(E68:E95)</f>
        <v>0.99999999999999989</v>
      </c>
      <c r="F96" s="57">
        <f>(C96-B96)/B96</f>
        <v>-2.1769013078858472E-2</v>
      </c>
      <c r="G96" s="1"/>
      <c r="H96" s="17">
        <v>46376.351999999977</v>
      </c>
      <c r="I96" s="145">
        <v>45952.163000000008</v>
      </c>
      <c r="J96" s="255">
        <f t="shared" si="53"/>
        <v>1</v>
      </c>
      <c r="K96" s="244">
        <f t="shared" si="54"/>
        <v>1</v>
      </c>
      <c r="L96" s="57">
        <f>(I96-H96)/H96</f>
        <v>-9.1466659559589682E-3</v>
      </c>
      <c r="M96" s="1"/>
      <c r="N96" s="37">
        <f t="shared" si="81"/>
        <v>1.3241044539633791</v>
      </c>
      <c r="O96" s="150">
        <f t="shared" si="82"/>
        <v>1.3411896887068684</v>
      </c>
      <c r="P96" s="57">
        <f>(O96-N96)/N96</f>
        <v>1.2903237877003516E-2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6:F96 D94:E94 D61:F62 D60:E60 N61:O62 P61:P62 F32:F33 J52:K52 D52:E52 J53:K53 D53:E53 D95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D6" sqref="D6:E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39" t="s">
        <v>16</v>
      </c>
      <c r="B3" s="315"/>
      <c r="C3" s="315"/>
      <c r="D3" s="358" t="s">
        <v>1</v>
      </c>
      <c r="E3" s="351"/>
      <c r="F3" s="358" t="s">
        <v>104</v>
      </c>
      <c r="G3" s="351"/>
      <c r="H3" s="130" t="s">
        <v>0</v>
      </c>
      <c r="J3" s="352" t="s">
        <v>19</v>
      </c>
      <c r="K3" s="351"/>
      <c r="L3" s="361" t="s">
        <v>104</v>
      </c>
      <c r="M3" s="362"/>
      <c r="N3" s="130" t="s">
        <v>0</v>
      </c>
      <c r="P3" s="350" t="s">
        <v>22</v>
      </c>
      <c r="Q3" s="351"/>
      <c r="R3" s="130" t="s">
        <v>0</v>
      </c>
    </row>
    <row r="4" spans="1:18" x14ac:dyDescent="0.25">
      <c r="A4" s="357"/>
      <c r="B4" s="316"/>
      <c r="C4" s="316"/>
      <c r="D4" s="359" t="s">
        <v>155</v>
      </c>
      <c r="E4" s="353"/>
      <c r="F4" s="359" t="str">
        <f>D4</f>
        <v>jan-jun</v>
      </c>
      <c r="G4" s="353"/>
      <c r="H4" s="131" t="s">
        <v>150</v>
      </c>
      <c r="J4" s="348" t="str">
        <f>D4</f>
        <v>jan-jun</v>
      </c>
      <c r="K4" s="353"/>
      <c r="L4" s="354" t="str">
        <f>D4</f>
        <v>jan-jun</v>
      </c>
      <c r="M4" s="355"/>
      <c r="N4" s="131" t="str">
        <f>H4</f>
        <v>2024/2023</v>
      </c>
      <c r="P4" s="348" t="str">
        <f>D4</f>
        <v>jan-jun</v>
      </c>
      <c r="Q4" s="349"/>
      <c r="R4" s="131" t="str">
        <f>N4</f>
        <v>2024/2023</v>
      </c>
    </row>
    <row r="5" spans="1:18" ht="19.5" customHeight="1" thickBot="1" x14ac:dyDescent="0.3">
      <c r="A5" s="340"/>
      <c r="B5" s="363"/>
      <c r="C5" s="363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2941.0499999999988</v>
      </c>
      <c r="E6" s="147">
        <v>1906.5999999999983</v>
      </c>
      <c r="F6" s="248">
        <f>D6/D8</f>
        <v>0.34812205489132175</v>
      </c>
      <c r="G6" s="256">
        <f>E6/E8</f>
        <v>0.25090803811128048</v>
      </c>
      <c r="H6" s="165">
        <f>(E6-D6)/D6</f>
        <v>-0.35172812430934564</v>
      </c>
      <c r="I6" s="1"/>
      <c r="J6" s="19">
        <v>1296.0030000000006</v>
      </c>
      <c r="K6" s="147">
        <v>786.73600000000022</v>
      </c>
      <c r="L6" s="247">
        <f>J6/J8</f>
        <v>0.28361565353451917</v>
      </c>
      <c r="M6" s="246">
        <f>K6/K8</f>
        <v>0.17897256205686876</v>
      </c>
      <c r="N6" s="165">
        <f>(K6-J6)/J6</f>
        <v>-0.39295202248760236</v>
      </c>
      <c r="P6" s="27">
        <f t="shared" ref="P6:Q8" si="0">(J6/D6)*10</f>
        <v>4.406599683786407</v>
      </c>
      <c r="Q6" s="152">
        <f t="shared" si="0"/>
        <v>4.1263820413301211</v>
      </c>
      <c r="R6" s="165">
        <f>(Q6-P6)/P6</f>
        <v>-6.3590446730914879E-2</v>
      </c>
    </row>
    <row r="7" spans="1:18" ht="24" customHeight="1" thickBot="1" x14ac:dyDescent="0.3">
      <c r="A7" s="161" t="s">
        <v>21</v>
      </c>
      <c r="B7" s="1"/>
      <c r="C7" s="1"/>
      <c r="D7" s="117">
        <v>5507.2799999999979</v>
      </c>
      <c r="E7" s="140">
        <v>5692.2000000000025</v>
      </c>
      <c r="F7" s="248">
        <f>D7/D8</f>
        <v>0.65187794510867836</v>
      </c>
      <c r="G7" s="228">
        <f>E7/E8</f>
        <v>0.74909196188871952</v>
      </c>
      <c r="H7" s="55">
        <f t="shared" ref="H7:H8" si="1">(E7-D7)/D7</f>
        <v>3.3577373948665168E-2</v>
      </c>
      <c r="J7" s="19">
        <v>3273.5720000000006</v>
      </c>
      <c r="K7" s="140">
        <v>3609.110999999999</v>
      </c>
      <c r="L7" s="247">
        <f>J7/J8</f>
        <v>0.71638434646548088</v>
      </c>
      <c r="M7" s="215">
        <f>K7/K8</f>
        <v>0.82102743794313127</v>
      </c>
      <c r="N7" s="102">
        <f t="shared" ref="N7:N8" si="2">(K7-J7)/J7</f>
        <v>0.10249934933461012</v>
      </c>
      <c r="P7" s="27">
        <f t="shared" si="0"/>
        <v>5.9440812887668715</v>
      </c>
      <c r="Q7" s="152">
        <f t="shared" si="0"/>
        <v>6.3404500895962848</v>
      </c>
      <c r="R7" s="102">
        <f t="shared" ref="R7:R8" si="3">(Q7-P7)/P7</f>
        <v>6.6682937458892311E-2</v>
      </c>
    </row>
    <row r="8" spans="1:18" ht="26.25" customHeight="1" thickBot="1" x14ac:dyDescent="0.3">
      <c r="A8" s="12" t="s">
        <v>12</v>
      </c>
      <c r="B8" s="162"/>
      <c r="C8" s="162"/>
      <c r="D8" s="163">
        <v>8448.3299999999963</v>
      </c>
      <c r="E8" s="145">
        <v>7598.8000000000011</v>
      </c>
      <c r="F8" s="257">
        <f>SUM(F6:F7)</f>
        <v>1</v>
      </c>
      <c r="G8" s="258">
        <f>SUM(G6:G7)</f>
        <v>1</v>
      </c>
      <c r="H8" s="164">
        <f t="shared" si="1"/>
        <v>-0.10055596786583805</v>
      </c>
      <c r="I8" s="1"/>
      <c r="J8" s="17">
        <v>4569.5750000000007</v>
      </c>
      <c r="K8" s="145">
        <v>4395.8469999999988</v>
      </c>
      <c r="L8" s="243">
        <f>SUM(L6:L7)</f>
        <v>1</v>
      </c>
      <c r="M8" s="244">
        <f>SUM(M6:M7)</f>
        <v>1</v>
      </c>
      <c r="N8" s="164">
        <f t="shared" si="2"/>
        <v>-3.8018415279320691E-2</v>
      </c>
      <c r="O8" s="1"/>
      <c r="P8" s="29">
        <f t="shared" si="0"/>
        <v>5.4088500330834641</v>
      </c>
      <c r="Q8" s="146">
        <f t="shared" si="0"/>
        <v>5.7849226193609491</v>
      </c>
      <c r="R8" s="164">
        <f t="shared" si="3"/>
        <v>6.9529120603681147E-2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13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6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150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2024/2023</v>
      </c>
      <c r="N5" s="348" t="str">
        <f>B5</f>
        <v>jan-jun</v>
      </c>
      <c r="O5" s="349"/>
      <c r="P5" s="131" t="str">
        <f>L5</f>
        <v>2024/2023</v>
      </c>
    </row>
    <row r="6" spans="1:16" ht="19.5" customHeight="1" thickBot="1" x14ac:dyDescent="0.3">
      <c r="A6" s="366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162</v>
      </c>
      <c r="B7" s="39">
        <v>970.91999999999985</v>
      </c>
      <c r="C7" s="147">
        <v>970.39</v>
      </c>
      <c r="D7" s="247">
        <f>B7/$B$33</f>
        <v>0.11492448803491337</v>
      </c>
      <c r="E7" s="246">
        <f>C7/$C$33</f>
        <v>0.12770305837763851</v>
      </c>
      <c r="F7" s="52">
        <f>(C7-B7)/B7</f>
        <v>-5.4587401639667439E-4</v>
      </c>
      <c r="H7" s="39">
        <v>585.23299999999995</v>
      </c>
      <c r="I7" s="147">
        <v>691.99599999999987</v>
      </c>
      <c r="J7" s="247">
        <f>H7/$H$33</f>
        <v>0.12807164780094427</v>
      </c>
      <c r="K7" s="246">
        <f>I7/$I$33</f>
        <v>0.15742040157448597</v>
      </c>
      <c r="L7" s="52">
        <f>(I7-H7)/H7</f>
        <v>0.18242819526581708</v>
      </c>
      <c r="N7" s="27">
        <f t="shared" ref="N7:N33" si="0">(H7/B7)*10</f>
        <v>6.027612985621885</v>
      </c>
      <c r="O7" s="151">
        <f t="shared" ref="O7:O33" si="1">(I7/C7)*10</f>
        <v>7.1311122332258146</v>
      </c>
      <c r="P7" s="61">
        <f>(O7-N7)/N7</f>
        <v>0.18307400462441578</v>
      </c>
    </row>
    <row r="8" spans="1:16" ht="20.100000000000001" customHeight="1" x14ac:dyDescent="0.25">
      <c r="A8" s="8" t="s">
        <v>176</v>
      </c>
      <c r="B8" s="19">
        <v>416.81</v>
      </c>
      <c r="C8" s="140">
        <v>1278.9399999999998</v>
      </c>
      <c r="D8" s="247">
        <f t="shared" ref="D8:D32" si="2">B8/$B$33</f>
        <v>4.9336377721987651E-2</v>
      </c>
      <c r="E8" s="215">
        <f t="shared" ref="E8:E32" si="3">C8/$C$33</f>
        <v>0.16830815391903975</v>
      </c>
      <c r="F8" s="52">
        <f t="shared" ref="F8:F33" si="4">(C8-B8)/B8</f>
        <v>2.0684004702382377</v>
      </c>
      <c r="H8" s="19">
        <v>156.49799999999999</v>
      </c>
      <c r="I8" s="140">
        <v>622.01600000000008</v>
      </c>
      <c r="J8" s="247">
        <f t="shared" ref="J8:J32" si="5">H8/$H$33</f>
        <v>3.4247823922356008E-2</v>
      </c>
      <c r="K8" s="215">
        <f t="shared" ref="K8:K32" si="6">I8/$I$33</f>
        <v>0.14150083021542828</v>
      </c>
      <c r="L8" s="52">
        <f t="shared" ref="L8:L31" si="7">(I8-H8)/H8</f>
        <v>2.9745939245229978</v>
      </c>
      <c r="N8" s="27">
        <f t="shared" si="0"/>
        <v>3.7546603968234926</v>
      </c>
      <c r="O8" s="152">
        <f t="shared" si="1"/>
        <v>4.8635276088010402</v>
      </c>
      <c r="P8" s="52">
        <f t="shared" ref="P8:P64" si="8">(O8-N8)/N8</f>
        <v>0.29533089408450053</v>
      </c>
    </row>
    <row r="9" spans="1:16" ht="20.100000000000001" customHeight="1" x14ac:dyDescent="0.25">
      <c r="A9" s="8" t="s">
        <v>164</v>
      </c>
      <c r="B9" s="19">
        <v>431.2</v>
      </c>
      <c r="C9" s="140">
        <v>379.17999999999995</v>
      </c>
      <c r="D9" s="247">
        <f t="shared" si="2"/>
        <v>5.103967292944285E-2</v>
      </c>
      <c r="E9" s="215">
        <f t="shared" si="3"/>
        <v>4.9899984208032822E-2</v>
      </c>
      <c r="F9" s="52">
        <f t="shared" si="4"/>
        <v>-0.12064007421150287</v>
      </c>
      <c r="H9" s="19">
        <v>507.43700000000001</v>
      </c>
      <c r="I9" s="140">
        <v>609.53500000000008</v>
      </c>
      <c r="J9" s="247">
        <f t="shared" si="5"/>
        <v>0.11104686978548332</v>
      </c>
      <c r="K9" s="215">
        <f t="shared" si="6"/>
        <v>0.13866155942188155</v>
      </c>
      <c r="L9" s="52">
        <f t="shared" si="7"/>
        <v>0.20120330208479095</v>
      </c>
      <c r="N9" s="27">
        <f t="shared" ref="N9:N15" si="9">(H9/B9)*10</f>
        <v>11.768019480519481</v>
      </c>
      <c r="O9" s="152">
        <f t="shared" ref="O9:O15" si="10">(I9/C9)*10</f>
        <v>16.075083074001796</v>
      </c>
      <c r="P9" s="52">
        <f t="shared" ref="P9:P15" si="11">(O9-N9)/N9</f>
        <v>0.36599732016182784</v>
      </c>
    </row>
    <row r="10" spans="1:16" ht="20.100000000000001" customHeight="1" x14ac:dyDescent="0.25">
      <c r="A10" s="8" t="s">
        <v>168</v>
      </c>
      <c r="B10" s="19">
        <v>1002.5100000000001</v>
      </c>
      <c r="C10" s="140">
        <v>368.55</v>
      </c>
      <c r="D10" s="247">
        <f t="shared" si="2"/>
        <v>0.11866368856330185</v>
      </c>
      <c r="E10" s="215">
        <f t="shared" si="3"/>
        <v>4.8501079117755419E-2</v>
      </c>
      <c r="F10" s="52">
        <f t="shared" si="4"/>
        <v>-0.63237274441152702</v>
      </c>
      <c r="H10" s="19">
        <v>512.76199999999983</v>
      </c>
      <c r="I10" s="140">
        <v>259.71399999999994</v>
      </c>
      <c r="J10" s="247">
        <f t="shared" si="5"/>
        <v>0.11221218603480625</v>
      </c>
      <c r="K10" s="215">
        <f t="shared" si="6"/>
        <v>5.9081674134700272E-2</v>
      </c>
      <c r="L10" s="52">
        <f t="shared" si="7"/>
        <v>-0.49349990833954149</v>
      </c>
      <c r="N10" s="27">
        <f t="shared" si="9"/>
        <v>5.1147818974374291</v>
      </c>
      <c r="O10" s="152">
        <f t="shared" si="10"/>
        <v>7.0469135802469118</v>
      </c>
      <c r="P10" s="52">
        <f t="shared" si="11"/>
        <v>0.37775446178409</v>
      </c>
    </row>
    <row r="11" spans="1:16" ht="20.100000000000001" customHeight="1" x14ac:dyDescent="0.25">
      <c r="A11" s="8" t="s">
        <v>177</v>
      </c>
      <c r="B11" s="19">
        <v>58.24</v>
      </c>
      <c r="C11" s="140">
        <v>51.210000000000008</v>
      </c>
      <c r="D11" s="247">
        <f t="shared" si="2"/>
        <v>6.8936701099507232E-3</v>
      </c>
      <c r="E11" s="215">
        <f t="shared" si="3"/>
        <v>6.7392219824182753E-3</v>
      </c>
      <c r="F11" s="52">
        <f t="shared" si="4"/>
        <v>-0.12070741758241747</v>
      </c>
      <c r="H11" s="19">
        <v>262.80699999999996</v>
      </c>
      <c r="I11" s="140">
        <v>254.07200000000003</v>
      </c>
      <c r="J11" s="247">
        <f t="shared" si="5"/>
        <v>5.7512350710952315E-2</v>
      </c>
      <c r="K11" s="215">
        <f t="shared" si="6"/>
        <v>5.7798189973399867E-2</v>
      </c>
      <c r="L11" s="52">
        <f t="shared" si="7"/>
        <v>-3.3237318640675209E-2</v>
      </c>
      <c r="N11" s="27">
        <f t="shared" si="9"/>
        <v>45.124828296703292</v>
      </c>
      <c r="O11" s="152">
        <f t="shared" si="10"/>
        <v>49.613747314977545</v>
      </c>
      <c r="P11" s="52">
        <f t="shared" si="11"/>
        <v>9.9477808286800765E-2</v>
      </c>
    </row>
    <row r="12" spans="1:16" ht="20.100000000000001" customHeight="1" x14ac:dyDescent="0.25">
      <c r="A12" s="8" t="s">
        <v>163</v>
      </c>
      <c r="B12" s="19">
        <v>346.15000000000015</v>
      </c>
      <c r="C12" s="140">
        <v>438.97999999999996</v>
      </c>
      <c r="D12" s="247">
        <f t="shared" si="2"/>
        <v>4.0972594583781656E-2</v>
      </c>
      <c r="E12" s="215">
        <f t="shared" si="3"/>
        <v>5.7769647839132465E-2</v>
      </c>
      <c r="F12" s="52">
        <f t="shared" si="4"/>
        <v>0.26817853531705843</v>
      </c>
      <c r="H12" s="19">
        <v>153.85400000000001</v>
      </c>
      <c r="I12" s="140">
        <v>207.95100000000002</v>
      </c>
      <c r="J12" s="247">
        <f t="shared" si="5"/>
        <v>3.3669214314241476E-2</v>
      </c>
      <c r="K12" s="215">
        <f t="shared" si="6"/>
        <v>4.7306241550263216E-2</v>
      </c>
      <c r="L12" s="52">
        <f t="shared" si="7"/>
        <v>0.35161256775904431</v>
      </c>
      <c r="N12" s="27">
        <f t="shared" si="9"/>
        <v>4.4447204968944085</v>
      </c>
      <c r="O12" s="152">
        <f t="shared" si="10"/>
        <v>4.7371406442206947</v>
      </c>
      <c r="P12" s="52">
        <f t="shared" si="11"/>
        <v>6.5790446785260054E-2</v>
      </c>
    </row>
    <row r="13" spans="1:16" ht="20.100000000000001" customHeight="1" x14ac:dyDescent="0.25">
      <c r="A13" s="8" t="s">
        <v>169</v>
      </c>
      <c r="B13" s="19">
        <v>569.46999999999991</v>
      </c>
      <c r="C13" s="140">
        <v>312.14999999999992</v>
      </c>
      <c r="D13" s="247">
        <f t="shared" si="2"/>
        <v>6.7406221111154491E-2</v>
      </c>
      <c r="E13" s="215">
        <f t="shared" si="3"/>
        <v>4.1078854555982494E-2</v>
      </c>
      <c r="F13" s="52">
        <f t="shared" si="4"/>
        <v>-0.45185874585140573</v>
      </c>
      <c r="H13" s="19">
        <v>244.416</v>
      </c>
      <c r="I13" s="140">
        <v>147.15800000000002</v>
      </c>
      <c r="J13" s="247">
        <f t="shared" si="5"/>
        <v>5.3487687585825804E-2</v>
      </c>
      <c r="K13" s="215">
        <f t="shared" si="6"/>
        <v>3.3476597342901135E-2</v>
      </c>
      <c r="L13" s="52">
        <f t="shared" si="7"/>
        <v>-0.39791993977481011</v>
      </c>
      <c r="N13" s="27">
        <f t="shared" si="9"/>
        <v>4.291990798461728</v>
      </c>
      <c r="O13" s="152">
        <f t="shared" si="10"/>
        <v>4.7143360563831509</v>
      </c>
      <c r="P13" s="52">
        <f t="shared" si="11"/>
        <v>9.8403113555787125E-2</v>
      </c>
    </row>
    <row r="14" spans="1:16" ht="20.100000000000001" customHeight="1" x14ac:dyDescent="0.25">
      <c r="A14" s="8" t="s">
        <v>166</v>
      </c>
      <c r="B14" s="19">
        <v>294.38</v>
      </c>
      <c r="C14" s="140">
        <v>310.28000000000003</v>
      </c>
      <c r="D14" s="247">
        <f t="shared" si="2"/>
        <v>3.4844756300949409E-2</v>
      </c>
      <c r="E14" s="215">
        <f t="shared" si="3"/>
        <v>4.0832763067852808E-2</v>
      </c>
      <c r="F14" s="52">
        <f t="shared" si="4"/>
        <v>5.4011821455262024E-2</v>
      </c>
      <c r="H14" s="19">
        <v>142.26000000000002</v>
      </c>
      <c r="I14" s="140">
        <v>141.58600000000001</v>
      </c>
      <c r="J14" s="247">
        <f t="shared" si="5"/>
        <v>3.1131998052335283E-2</v>
      </c>
      <c r="K14" s="215">
        <f t="shared" si="6"/>
        <v>3.2209037302708653E-2</v>
      </c>
      <c r="L14" s="52">
        <f t="shared" si="7"/>
        <v>-4.7378040208070193E-3</v>
      </c>
      <c r="N14" s="27">
        <f t="shared" si="9"/>
        <v>4.8325293837896606</v>
      </c>
      <c r="O14" s="152">
        <f t="shared" si="10"/>
        <v>4.5631687508057244</v>
      </c>
      <c r="P14" s="52">
        <f t="shared" si="11"/>
        <v>-5.5739057456636529E-2</v>
      </c>
    </row>
    <row r="15" spans="1:16" ht="20.100000000000001" customHeight="1" x14ac:dyDescent="0.25">
      <c r="A15" s="8" t="s">
        <v>170</v>
      </c>
      <c r="B15" s="19">
        <v>194.8</v>
      </c>
      <c r="C15" s="140">
        <v>196.64000000000001</v>
      </c>
      <c r="D15" s="247">
        <f t="shared" si="2"/>
        <v>2.3057811425453312E-2</v>
      </c>
      <c r="E15" s="215">
        <f t="shared" si="3"/>
        <v>2.5877770174238028E-2</v>
      </c>
      <c r="F15" s="52">
        <f t="shared" si="4"/>
        <v>9.445585215605767E-3</v>
      </c>
      <c r="H15" s="19">
        <v>134.08099999999999</v>
      </c>
      <c r="I15" s="140">
        <v>137.69199999999998</v>
      </c>
      <c r="J15" s="247">
        <f t="shared" si="5"/>
        <v>2.9342116061121651E-2</v>
      </c>
      <c r="K15" s="215">
        <f t="shared" si="6"/>
        <v>3.1323201194218067E-2</v>
      </c>
      <c r="L15" s="52">
        <f t="shared" si="7"/>
        <v>2.693148171627591E-2</v>
      </c>
      <c r="N15" s="27">
        <f t="shared" si="9"/>
        <v>6.8830082135523609</v>
      </c>
      <c r="O15" s="152">
        <f t="shared" si="10"/>
        <v>7.0022375915378348</v>
      </c>
      <c r="P15" s="52">
        <f t="shared" si="11"/>
        <v>1.7322277452860812E-2</v>
      </c>
    </row>
    <row r="16" spans="1:16" ht="20.100000000000001" customHeight="1" x14ac:dyDescent="0.25">
      <c r="A16" s="8" t="s">
        <v>173</v>
      </c>
      <c r="B16" s="19">
        <v>33.42</v>
      </c>
      <c r="C16" s="140">
        <v>199.60999999999996</v>
      </c>
      <c r="D16" s="247">
        <f t="shared" si="2"/>
        <v>3.955811385208674E-3</v>
      </c>
      <c r="E16" s="215">
        <f t="shared" si="3"/>
        <v>2.6268621361267553E-2</v>
      </c>
      <c r="F16" s="52">
        <f t="shared" si="4"/>
        <v>4.972770795930578</v>
      </c>
      <c r="H16" s="19">
        <v>182.33500000000001</v>
      </c>
      <c r="I16" s="140">
        <v>123.30900000000003</v>
      </c>
      <c r="J16" s="247">
        <f t="shared" si="5"/>
        <v>3.9901960247944276E-2</v>
      </c>
      <c r="K16" s="215">
        <f t="shared" si="6"/>
        <v>2.8051249281424027E-2</v>
      </c>
      <c r="L16" s="52">
        <f t="shared" si="7"/>
        <v>-0.32372281789014712</v>
      </c>
      <c r="N16" s="27">
        <f t="shared" ref="N16:N19" si="12">(H16/B16)*10</f>
        <v>54.558647516457206</v>
      </c>
      <c r="O16" s="152">
        <f t="shared" ref="O16:O19" si="13">(I16/C16)*10</f>
        <v>6.1774961174289889</v>
      </c>
      <c r="P16" s="52">
        <f t="shared" ref="P16:P19" si="14">(O16-N16)/N16</f>
        <v>-0.88677329078647726</v>
      </c>
    </row>
    <row r="17" spans="1:16" ht="20.100000000000001" customHeight="1" x14ac:dyDescent="0.25">
      <c r="A17" s="8" t="s">
        <v>179</v>
      </c>
      <c r="B17" s="19">
        <v>78.42</v>
      </c>
      <c r="C17" s="140">
        <v>279.38</v>
      </c>
      <c r="D17" s="247">
        <f t="shared" si="2"/>
        <v>9.2823078643945005E-3</v>
      </c>
      <c r="E17" s="215">
        <f t="shared" si="3"/>
        <v>3.6766331526030413E-2</v>
      </c>
      <c r="F17" s="52">
        <f t="shared" si="4"/>
        <v>2.5626115786789083</v>
      </c>
      <c r="H17" s="19">
        <v>36.488</v>
      </c>
      <c r="I17" s="140">
        <v>115.217</v>
      </c>
      <c r="J17" s="247">
        <f t="shared" si="5"/>
        <v>7.9849876629664671E-3</v>
      </c>
      <c r="K17" s="215">
        <f t="shared" si="6"/>
        <v>2.6210420881345491E-2</v>
      </c>
      <c r="L17" s="52">
        <f t="shared" si="7"/>
        <v>2.1576682745012059</v>
      </c>
      <c r="N17" s="27">
        <f t="shared" si="12"/>
        <v>4.6528946697271101</v>
      </c>
      <c r="O17" s="152">
        <f t="shared" si="13"/>
        <v>4.1240246259574773</v>
      </c>
      <c r="P17" s="52">
        <f t="shared" si="14"/>
        <v>-0.11366473589238819</v>
      </c>
    </row>
    <row r="18" spans="1:16" ht="20.100000000000001" customHeight="1" x14ac:dyDescent="0.25">
      <c r="A18" s="8" t="s">
        <v>180</v>
      </c>
      <c r="B18" s="19">
        <v>352.03</v>
      </c>
      <c r="C18" s="140">
        <v>183.39000000000001</v>
      </c>
      <c r="D18" s="247">
        <f t="shared" si="2"/>
        <v>4.1668590123728581E-2</v>
      </c>
      <c r="E18" s="215">
        <f t="shared" si="3"/>
        <v>2.4134073801126487E-2</v>
      </c>
      <c r="F18" s="52">
        <f t="shared" si="4"/>
        <v>-0.47905008095900908</v>
      </c>
      <c r="H18" s="19">
        <v>188.16700000000003</v>
      </c>
      <c r="I18" s="140">
        <v>98.911000000000016</v>
      </c>
      <c r="J18" s="247">
        <f t="shared" si="5"/>
        <v>4.1178227734526736E-2</v>
      </c>
      <c r="K18" s="215">
        <f t="shared" si="6"/>
        <v>2.2501010612971734E-2</v>
      </c>
      <c r="L18" s="52">
        <f t="shared" si="7"/>
        <v>-0.47434459814951613</v>
      </c>
      <c r="N18" s="27">
        <f t="shared" si="12"/>
        <v>5.3451978524557573</v>
      </c>
      <c r="O18" s="152">
        <f t="shared" si="13"/>
        <v>5.3934783794100003</v>
      </c>
      <c r="P18" s="52">
        <f t="shared" si="14"/>
        <v>9.032505117104574E-3</v>
      </c>
    </row>
    <row r="19" spans="1:16" ht="20.100000000000001" customHeight="1" x14ac:dyDescent="0.25">
      <c r="A19" s="8" t="s">
        <v>161</v>
      </c>
      <c r="B19" s="19">
        <v>537.94000000000017</v>
      </c>
      <c r="C19" s="140">
        <v>356.69</v>
      </c>
      <c r="D19" s="247">
        <f t="shared" si="2"/>
        <v>6.3674122578071646E-2</v>
      </c>
      <c r="E19" s="215">
        <f t="shared" si="3"/>
        <v>4.6940306364162743E-2</v>
      </c>
      <c r="F19" s="52">
        <f t="shared" si="4"/>
        <v>-0.33693348700598602</v>
      </c>
      <c r="H19" s="19">
        <v>168.41499999999999</v>
      </c>
      <c r="I19" s="140">
        <v>94.813999999999993</v>
      </c>
      <c r="J19" s="247">
        <f t="shared" si="5"/>
        <v>3.6855725094784519E-2</v>
      </c>
      <c r="K19" s="215">
        <f t="shared" si="6"/>
        <v>2.1568994553268106E-2</v>
      </c>
      <c r="L19" s="52">
        <f t="shared" si="7"/>
        <v>-0.43702164296529405</v>
      </c>
      <c r="N19" s="27">
        <f t="shared" si="12"/>
        <v>3.1307394876752044</v>
      </c>
      <c r="O19" s="152">
        <f t="shared" si="13"/>
        <v>2.6581625501135435</v>
      </c>
      <c r="P19" s="52">
        <f t="shared" si="14"/>
        <v>-0.1509473846105869</v>
      </c>
    </row>
    <row r="20" spans="1:16" ht="20.100000000000001" customHeight="1" x14ac:dyDescent="0.25">
      <c r="A20" s="8" t="s">
        <v>205</v>
      </c>
      <c r="B20" s="19">
        <v>105.63</v>
      </c>
      <c r="C20" s="140">
        <v>230.3</v>
      </c>
      <c r="D20" s="247">
        <f t="shared" si="2"/>
        <v>1.2503062735475528E-2</v>
      </c>
      <c r="E20" s="215">
        <f t="shared" si="3"/>
        <v>3.0307416960572712E-2</v>
      </c>
      <c r="F20" s="52">
        <f t="shared" si="4"/>
        <v>1.18025182239894</v>
      </c>
      <c r="H20" s="19">
        <v>28.867999999999999</v>
      </c>
      <c r="I20" s="140">
        <v>81.942999999999998</v>
      </c>
      <c r="J20" s="247">
        <f t="shared" si="5"/>
        <v>6.3174365230902205E-3</v>
      </c>
      <c r="K20" s="215">
        <f t="shared" si="6"/>
        <v>1.8641003656405683E-2</v>
      </c>
      <c r="L20" s="52">
        <f t="shared" si="7"/>
        <v>1.8385409449909937</v>
      </c>
      <c r="N20" s="27">
        <f t="shared" ref="N20:N31" si="15">(H20/B20)*10</f>
        <v>2.7329357190192183</v>
      </c>
      <c r="O20" s="152">
        <f t="shared" ref="O20:O31" si="16">(I20/C20)*10</f>
        <v>3.5580981328701689</v>
      </c>
      <c r="P20" s="52">
        <f t="shared" ref="P20:P31" si="17">(O20-N20)/N20</f>
        <v>0.30193260972383229</v>
      </c>
    </row>
    <row r="21" spans="1:16" ht="20.100000000000001" customHeight="1" x14ac:dyDescent="0.25">
      <c r="A21" s="8" t="s">
        <v>219</v>
      </c>
      <c r="B21" s="19">
        <v>86.960000000000008</v>
      </c>
      <c r="C21" s="140">
        <v>136.33000000000001</v>
      </c>
      <c r="D21" s="247">
        <f t="shared" si="2"/>
        <v>1.0293158529555544E-2</v>
      </c>
      <c r="E21" s="215">
        <f t="shared" si="3"/>
        <v>1.7940990682739376E-2</v>
      </c>
      <c r="F21" s="52">
        <f t="shared" si="4"/>
        <v>0.56773229070837161</v>
      </c>
      <c r="H21" s="19">
        <v>35.935000000000002</v>
      </c>
      <c r="I21" s="140">
        <v>64.12700000000001</v>
      </c>
      <c r="J21" s="247">
        <f t="shared" si="5"/>
        <v>7.8639698440226922E-3</v>
      </c>
      <c r="K21" s="215">
        <f t="shared" si="6"/>
        <v>1.4588087346989095E-2</v>
      </c>
      <c r="L21" s="52">
        <f t="shared" si="7"/>
        <v>0.78452761931264803</v>
      </c>
      <c r="N21" s="27">
        <f t="shared" si="15"/>
        <v>4.1323597056117753</v>
      </c>
      <c r="O21" s="152">
        <f t="shared" si="16"/>
        <v>4.7038069390449646</v>
      </c>
      <c r="P21" s="52">
        <f t="shared" si="17"/>
        <v>0.13828593688423582</v>
      </c>
    </row>
    <row r="22" spans="1:16" ht="20.100000000000001" customHeight="1" x14ac:dyDescent="0.25">
      <c r="A22" s="8" t="s">
        <v>206</v>
      </c>
      <c r="B22" s="19">
        <v>322.83000000000004</v>
      </c>
      <c r="C22" s="140">
        <v>249.75000000000003</v>
      </c>
      <c r="D22" s="247">
        <f t="shared" si="2"/>
        <v>3.821228574167912E-2</v>
      </c>
      <c r="E22" s="215">
        <f t="shared" si="3"/>
        <v>3.2867031636574187E-2</v>
      </c>
      <c r="F22" s="52">
        <f t="shared" si="4"/>
        <v>-0.22637301366044049</v>
      </c>
      <c r="H22" s="19">
        <v>117.89699999999999</v>
      </c>
      <c r="I22" s="140">
        <v>61.838999999999999</v>
      </c>
      <c r="J22" s="247">
        <f t="shared" si="5"/>
        <v>2.5800430018108899E-2</v>
      </c>
      <c r="K22" s="215">
        <f t="shared" si="6"/>
        <v>1.4067596074203666E-2</v>
      </c>
      <c r="L22" s="52">
        <f t="shared" si="7"/>
        <v>-0.47548283671340236</v>
      </c>
      <c r="N22" s="27">
        <f t="shared" ref="N22:N24" si="18">(H22/B22)*10</f>
        <v>3.6519840163553567</v>
      </c>
      <c r="O22" s="152">
        <f t="shared" ref="O22:O24" si="19">(I22/C22)*10</f>
        <v>2.4760360360360356</v>
      </c>
      <c r="P22" s="52">
        <f t="shared" ref="P22:P24" si="20">(O22-N22)/N22</f>
        <v>-0.32200249920395474</v>
      </c>
    </row>
    <row r="23" spans="1:16" ht="20.100000000000001" customHeight="1" x14ac:dyDescent="0.25">
      <c r="A23" s="8" t="s">
        <v>182</v>
      </c>
      <c r="B23" s="19">
        <v>66.75</v>
      </c>
      <c r="C23" s="140">
        <v>196.15</v>
      </c>
      <c r="D23" s="247">
        <f t="shared" si="2"/>
        <v>7.9009697774589747E-3</v>
      </c>
      <c r="E23" s="215">
        <f t="shared" si="3"/>
        <v>2.5813286308364471E-2</v>
      </c>
      <c r="F23" s="52">
        <f t="shared" si="4"/>
        <v>1.9385767790262174</v>
      </c>
      <c r="H23" s="19">
        <v>36.228000000000002</v>
      </c>
      <c r="I23" s="140">
        <v>56.364000000000011</v>
      </c>
      <c r="J23" s="247">
        <f t="shared" si="5"/>
        <v>7.9280895925769885E-3</v>
      </c>
      <c r="K23" s="215">
        <f t="shared" si="6"/>
        <v>1.2822102316117913E-2</v>
      </c>
      <c r="L23" s="52">
        <f t="shared" si="7"/>
        <v>0.55581318317323647</v>
      </c>
      <c r="N23" s="27">
        <f t="shared" si="18"/>
        <v>5.4274157303370787</v>
      </c>
      <c r="O23" s="152">
        <f t="shared" si="19"/>
        <v>2.8735151669640584</v>
      </c>
      <c r="P23" s="52">
        <f t="shared" si="20"/>
        <v>-0.47055554434456526</v>
      </c>
    </row>
    <row r="24" spans="1:16" ht="20.100000000000001" customHeight="1" x14ac:dyDescent="0.25">
      <c r="A24" s="8" t="s">
        <v>175</v>
      </c>
      <c r="B24" s="19">
        <v>96.63</v>
      </c>
      <c r="C24" s="140">
        <v>83.389999999999986</v>
      </c>
      <c r="D24" s="247">
        <f t="shared" si="2"/>
        <v>1.1437763439638364E-2</v>
      </c>
      <c r="E24" s="215">
        <f t="shared" si="3"/>
        <v>1.0974101173869552E-2</v>
      </c>
      <c r="F24" s="52">
        <f t="shared" si="4"/>
        <v>-0.13701748939252831</v>
      </c>
      <c r="H24" s="19">
        <v>76.901999999999987</v>
      </c>
      <c r="I24" s="140">
        <v>55.895999999999987</v>
      </c>
      <c r="J24" s="247">
        <f t="shared" si="5"/>
        <v>1.6829136188814053E-2</v>
      </c>
      <c r="K24" s="215">
        <f t="shared" si="6"/>
        <v>1.271563819213907E-2</v>
      </c>
      <c r="L24" s="52">
        <f t="shared" si="7"/>
        <v>-0.27315284387922295</v>
      </c>
      <c r="N24" s="27">
        <f t="shared" si="18"/>
        <v>7.9583980130394281</v>
      </c>
      <c r="O24" s="152">
        <f t="shared" si="19"/>
        <v>6.7029619858496217</v>
      </c>
      <c r="P24" s="52">
        <f t="shared" si="20"/>
        <v>-0.1577498417561975</v>
      </c>
    </row>
    <row r="25" spans="1:16" ht="20.100000000000001" customHeight="1" x14ac:dyDescent="0.25">
      <c r="A25" s="8" t="s">
        <v>165</v>
      </c>
      <c r="B25" s="19">
        <v>299.35000000000002</v>
      </c>
      <c r="C25" s="140">
        <v>141.06</v>
      </c>
      <c r="D25" s="247">
        <f t="shared" si="2"/>
        <v>3.5433038245428379E-2</v>
      </c>
      <c r="E25" s="215">
        <f t="shared" si="3"/>
        <v>1.8563457388008627E-2</v>
      </c>
      <c r="F25" s="52">
        <f t="shared" si="4"/>
        <v>-0.52877902121262743</v>
      </c>
      <c r="H25" s="19">
        <v>95.427999999999997</v>
      </c>
      <c r="I25" s="140">
        <v>54.817999999999998</v>
      </c>
      <c r="J25" s="247">
        <f t="shared" si="5"/>
        <v>2.0883342542796647E-2</v>
      </c>
      <c r="K25" s="215">
        <f t="shared" si="6"/>
        <v>1.2470406727076708E-2</v>
      </c>
      <c r="L25" s="52">
        <f t="shared" si="7"/>
        <v>-0.42555644045772728</v>
      </c>
      <c r="N25" s="27">
        <f t="shared" ref="N25:N29" si="21">(H25/B25)*10</f>
        <v>3.1878403206948387</v>
      </c>
      <c r="O25" s="152">
        <f t="shared" ref="O25:O29" si="22">(I25/C25)*10</f>
        <v>3.8861477385509708</v>
      </c>
      <c r="P25" s="52">
        <f t="shared" ref="P25:P29" si="23">(O25-N25)/N25</f>
        <v>0.21905344923422179</v>
      </c>
    </row>
    <row r="26" spans="1:16" ht="20.100000000000001" customHeight="1" x14ac:dyDescent="0.25">
      <c r="A26" s="8" t="s">
        <v>172</v>
      </c>
      <c r="B26" s="19">
        <v>47.659999999999989</v>
      </c>
      <c r="C26" s="140">
        <v>43.220000000000006</v>
      </c>
      <c r="D26" s="247">
        <f t="shared" si="2"/>
        <v>5.64135160439992E-3</v>
      </c>
      <c r="E26" s="215">
        <f t="shared" si="3"/>
        <v>5.687740169500446E-3</v>
      </c>
      <c r="F26" s="52">
        <f t="shared" si="4"/>
        <v>-9.3159882501048771E-2</v>
      </c>
      <c r="H26" s="19">
        <v>39.233999999999995</v>
      </c>
      <c r="I26" s="140">
        <v>47.434000000000012</v>
      </c>
      <c r="J26" s="247">
        <f t="shared" si="5"/>
        <v>8.5859188217722628E-3</v>
      </c>
      <c r="K26" s="215">
        <f t="shared" si="6"/>
        <v>1.0790639437632836E-2</v>
      </c>
      <c r="L26" s="52">
        <f t="shared" ref="L26:L30" si="24">(I26-H26)/H26</f>
        <v>0.20900239588112399</v>
      </c>
      <c r="N26" s="27">
        <f t="shared" si="21"/>
        <v>8.2320604280318932</v>
      </c>
      <c r="O26" s="152">
        <f t="shared" si="22"/>
        <v>10.975011568718188</v>
      </c>
      <c r="P26" s="52">
        <f t="shared" si="23"/>
        <v>0.33320347495822189</v>
      </c>
    </row>
    <row r="27" spans="1:16" ht="20.100000000000001" customHeight="1" x14ac:dyDescent="0.25">
      <c r="A27" s="8" t="s">
        <v>178</v>
      </c>
      <c r="B27" s="19">
        <v>80.009999999999991</v>
      </c>
      <c r="C27" s="140">
        <v>80.399999999999977</v>
      </c>
      <c r="D27" s="247">
        <f t="shared" si="2"/>
        <v>9.4705107399923986E-3</v>
      </c>
      <c r="E27" s="215">
        <f t="shared" si="3"/>
        <v>1.058061799231457E-2</v>
      </c>
      <c r="F27" s="52">
        <f t="shared" si="4"/>
        <v>4.8743907011621849E-3</v>
      </c>
      <c r="H27" s="19">
        <v>41.201999999999998</v>
      </c>
      <c r="I27" s="140">
        <v>43.512999999999998</v>
      </c>
      <c r="J27" s="247">
        <f t="shared" si="5"/>
        <v>9.0165934468741608E-3</v>
      </c>
      <c r="K27" s="215">
        <f t="shared" si="6"/>
        <v>9.8986611681434709E-3</v>
      </c>
      <c r="L27" s="52">
        <f t="shared" si="24"/>
        <v>5.6089510217950583E-2</v>
      </c>
      <c r="N27" s="27">
        <f t="shared" si="21"/>
        <v>5.149606299212599</v>
      </c>
      <c r="O27" s="152">
        <f t="shared" si="22"/>
        <v>5.4120646766169163</v>
      </c>
      <c r="P27" s="52">
        <f t="shared" si="23"/>
        <v>5.0966687966893395E-2</v>
      </c>
    </row>
    <row r="28" spans="1:16" ht="20.100000000000001" customHeight="1" x14ac:dyDescent="0.25">
      <c r="A28" s="8" t="s">
        <v>233</v>
      </c>
      <c r="B28" s="19">
        <v>6.0200000000000005</v>
      </c>
      <c r="C28" s="140">
        <v>8.1699999999999982</v>
      </c>
      <c r="D28" s="247">
        <f t="shared" si="2"/>
        <v>7.1256686232663727E-4</v>
      </c>
      <c r="E28" s="215">
        <f t="shared" si="3"/>
        <v>1.0751697636468909E-3</v>
      </c>
      <c r="F28" s="52">
        <f t="shared" si="4"/>
        <v>0.35714285714285671</v>
      </c>
      <c r="H28" s="19">
        <v>20.069000000000003</v>
      </c>
      <c r="I28" s="140">
        <v>32.966999999999999</v>
      </c>
      <c r="J28" s="247">
        <f t="shared" si="5"/>
        <v>4.3918745178709176E-3</v>
      </c>
      <c r="K28" s="215">
        <f t="shared" si="6"/>
        <v>7.4995785795092459E-3</v>
      </c>
      <c r="L28" s="52">
        <f t="shared" si="24"/>
        <v>0.64268274453136653</v>
      </c>
      <c r="N28" s="27">
        <f t="shared" ref="N28" si="25">(H28/B28)*10</f>
        <v>33.337209302325583</v>
      </c>
      <c r="O28" s="152">
        <f t="shared" ref="O28" si="26">(I28/C28)*10</f>
        <v>40.351285189718489</v>
      </c>
      <c r="P28" s="52">
        <f t="shared" ref="P28" si="27">(O28-N28)/N28</f>
        <v>0.21039781175995462</v>
      </c>
    </row>
    <row r="29" spans="1:16" ht="20.100000000000001" customHeight="1" x14ac:dyDescent="0.25">
      <c r="A29" s="8" t="s">
        <v>184</v>
      </c>
      <c r="B29" s="19">
        <v>342.48</v>
      </c>
      <c r="C29" s="140">
        <v>211.58999999999995</v>
      </c>
      <c r="D29" s="247">
        <f t="shared" si="2"/>
        <v>4.0538189204256933E-2</v>
      </c>
      <c r="E29" s="215">
        <f t="shared" si="3"/>
        <v>2.7845186082012932E-2</v>
      </c>
      <c r="F29" s="52">
        <f t="shared" si="4"/>
        <v>-0.38218290119131065</v>
      </c>
      <c r="H29" s="19">
        <v>46.064999999999998</v>
      </c>
      <c r="I29" s="140">
        <v>29.449999999999996</v>
      </c>
      <c r="J29" s="247">
        <f t="shared" si="5"/>
        <v>1.0080806201889671E-2</v>
      </c>
      <c r="K29" s="215">
        <f t="shared" si="6"/>
        <v>6.6995052375571715E-3</v>
      </c>
      <c r="L29" s="52">
        <f t="shared" si="24"/>
        <v>-0.36068598719201134</v>
      </c>
      <c r="N29" s="27">
        <f t="shared" si="21"/>
        <v>1.3450420462508759</v>
      </c>
      <c r="O29" s="152">
        <f t="shared" si="22"/>
        <v>1.3918427146840591</v>
      </c>
      <c r="P29" s="52">
        <f t="shared" si="23"/>
        <v>3.479494827959749E-2</v>
      </c>
    </row>
    <row r="30" spans="1:16" ht="20.100000000000001" customHeight="1" x14ac:dyDescent="0.25">
      <c r="A30" s="8" t="s">
        <v>198</v>
      </c>
      <c r="B30" s="19">
        <v>38.839999999999996</v>
      </c>
      <c r="C30" s="140">
        <v>67.27</v>
      </c>
      <c r="D30" s="247">
        <f t="shared" si="2"/>
        <v>4.5973582944794991E-3</v>
      </c>
      <c r="E30" s="215">
        <f t="shared" si="3"/>
        <v>8.8527135863557364E-3</v>
      </c>
      <c r="F30" s="52">
        <f t="shared" si="4"/>
        <v>0.73197734294541716</v>
      </c>
      <c r="H30" s="19">
        <v>17.460000000000004</v>
      </c>
      <c r="I30" s="140">
        <v>28.759000000000007</v>
      </c>
      <c r="J30" s="247">
        <f t="shared" si="5"/>
        <v>3.820924265385731E-3</v>
      </c>
      <c r="K30" s="215">
        <f t="shared" si="6"/>
        <v>6.54231141347731E-3</v>
      </c>
      <c r="L30" s="52">
        <f t="shared" si="24"/>
        <v>0.64713631156930129</v>
      </c>
      <c r="N30" s="27">
        <f t="shared" ref="N30" si="28">(H30/B30)*10</f>
        <v>4.4953656024716802</v>
      </c>
      <c r="O30" s="152">
        <f t="shared" ref="O30" si="29">(I30/C30)*10</f>
        <v>4.2751598037758303</v>
      </c>
      <c r="P30" s="52">
        <f t="shared" ref="P30" si="30">(O30-N30)/N30</f>
        <v>-4.8985069996258915E-2</v>
      </c>
    </row>
    <row r="31" spans="1:16" ht="20.100000000000001" customHeight="1" x14ac:dyDescent="0.25">
      <c r="A31" s="8" t="s">
        <v>186</v>
      </c>
      <c r="B31" s="19">
        <v>72.23</v>
      </c>
      <c r="C31" s="140">
        <v>38.57</v>
      </c>
      <c r="D31" s="247">
        <f t="shared" si="2"/>
        <v>8.5496186820353832E-3</v>
      </c>
      <c r="E31" s="215">
        <f t="shared" si="3"/>
        <v>5.0758014423329979E-3</v>
      </c>
      <c r="F31" s="52">
        <f t="shared" si="4"/>
        <v>-0.46601135262356363</v>
      </c>
      <c r="H31" s="19">
        <v>38.859000000000002</v>
      </c>
      <c r="I31" s="140">
        <v>28.279000000000003</v>
      </c>
      <c r="J31" s="247">
        <f t="shared" si="5"/>
        <v>8.503854297172056E-3</v>
      </c>
      <c r="K31" s="215">
        <f t="shared" si="6"/>
        <v>6.4331174401656812E-3</v>
      </c>
      <c r="L31" s="52">
        <f t="shared" si="7"/>
        <v>-0.27226639903239913</v>
      </c>
      <c r="N31" s="27">
        <f t="shared" si="15"/>
        <v>5.3798975494946699</v>
      </c>
      <c r="O31" s="152">
        <f t="shared" si="16"/>
        <v>7.3318641431164124</v>
      </c>
      <c r="P31" s="52">
        <f t="shared" si="17"/>
        <v>0.36282597868524269</v>
      </c>
    </row>
    <row r="32" spans="1:16" ht="20.100000000000001" customHeight="1" thickBot="1" x14ac:dyDescent="0.3">
      <c r="A32" s="8" t="s">
        <v>17</v>
      </c>
      <c r="B32" s="19">
        <f>B33-SUM(B7:B31)</f>
        <v>1596.6500000000015</v>
      </c>
      <c r="C32" s="140">
        <f>C33-SUM(C7:C31)</f>
        <v>787.21000000000186</v>
      </c>
      <c r="D32" s="247">
        <f t="shared" si="2"/>
        <v>0.1889900134109346</v>
      </c>
      <c r="E32" s="215">
        <f t="shared" si="3"/>
        <v>0.10359662051902953</v>
      </c>
      <c r="F32" s="52">
        <f t="shared" si="4"/>
        <v>-0.50696145053706121</v>
      </c>
      <c r="H32" s="19">
        <f>H33-SUM(H7:H31)</f>
        <v>700.67500000000064</v>
      </c>
      <c r="I32" s="140">
        <f>I33-SUM(I7:I31)</f>
        <v>306.48700000000144</v>
      </c>
      <c r="J32" s="247">
        <f t="shared" si="5"/>
        <v>0.15333482873133727</v>
      </c>
      <c r="K32" s="215">
        <f t="shared" si="6"/>
        <v>6.9721944371585562E-2</v>
      </c>
      <c r="L32" s="52">
        <f t="shared" ref="L32:L33" si="31">(I32-H32)/H32</f>
        <v>-0.56258322332036803</v>
      </c>
      <c r="N32" s="27">
        <f t="shared" si="0"/>
        <v>4.3884069771083203</v>
      </c>
      <c r="O32" s="152">
        <f t="shared" si="1"/>
        <v>3.8933321477115475</v>
      </c>
      <c r="P32" s="52">
        <f t="shared" si="8"/>
        <v>-0.11281424716970884</v>
      </c>
    </row>
    <row r="33" spans="1:16" ht="26.25" customHeight="1" thickBot="1" x14ac:dyDescent="0.3">
      <c r="A33" s="12" t="s">
        <v>18</v>
      </c>
      <c r="B33" s="17">
        <v>8448.3300000000017</v>
      </c>
      <c r="C33" s="145">
        <v>7598.8000000000029</v>
      </c>
      <c r="D33" s="243">
        <f>SUM(D7:D32)</f>
        <v>1</v>
      </c>
      <c r="E33" s="244">
        <f>SUM(E7:E32)</f>
        <v>0.99999999999999956</v>
      </c>
      <c r="F33" s="57">
        <f t="shared" si="4"/>
        <v>-0.10055596786583841</v>
      </c>
      <c r="G33" s="1"/>
      <c r="H33" s="17">
        <v>4569.5750000000007</v>
      </c>
      <c r="I33" s="145">
        <v>4395.8470000000025</v>
      </c>
      <c r="J33" s="243">
        <f>SUM(J7:J32)</f>
        <v>1</v>
      </c>
      <c r="K33" s="244">
        <f>SUM(K7:K32)</f>
        <v>0.99999999999999944</v>
      </c>
      <c r="L33" s="57">
        <f t="shared" si="31"/>
        <v>-3.80184152793199E-2</v>
      </c>
      <c r="N33" s="29">
        <f t="shared" si="0"/>
        <v>5.4088500330834606</v>
      </c>
      <c r="O33" s="146">
        <f t="shared" si="1"/>
        <v>5.7849226193609526</v>
      </c>
      <c r="P33" s="57">
        <f t="shared" si="8"/>
        <v>6.9529120603682507E-2</v>
      </c>
    </row>
    <row r="35" spans="1:16" ht="15.75" thickBot="1" x14ac:dyDescent="0.3"/>
    <row r="36" spans="1:16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6" x14ac:dyDescent="0.25">
      <c r="A37" s="365"/>
      <c r="B37" s="359" t="str">
        <f>B5</f>
        <v>jan-jun</v>
      </c>
      <c r="C37" s="353"/>
      <c r="D37" s="359" t="str">
        <f>B5</f>
        <v>jan-jun</v>
      </c>
      <c r="E37" s="353"/>
      <c r="F37" s="131" t="str">
        <f>F5</f>
        <v>2024/2023</v>
      </c>
      <c r="H37" s="348" t="str">
        <f>B5</f>
        <v>jan-jun</v>
      </c>
      <c r="I37" s="353"/>
      <c r="J37" s="359" t="str">
        <f>B5</f>
        <v>jan-jun</v>
      </c>
      <c r="K37" s="349"/>
      <c r="L37" s="131" t="str">
        <f>F37</f>
        <v>2024/2023</v>
      </c>
      <c r="N37" s="348" t="str">
        <f>B5</f>
        <v>jan-jun</v>
      </c>
      <c r="O37" s="349"/>
      <c r="P37" s="131" t="str">
        <f>P5</f>
        <v>2024/2023</v>
      </c>
    </row>
    <row r="38" spans="1:16" ht="19.5" customHeight="1" thickBot="1" x14ac:dyDescent="0.3">
      <c r="A38" s="366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169</v>
      </c>
      <c r="B39" s="39">
        <v>569.46999999999991</v>
      </c>
      <c r="C39" s="147">
        <v>312.14999999999992</v>
      </c>
      <c r="D39" s="247">
        <f t="shared" ref="D39:D55" si="32">B39/$B$56</f>
        <v>0.19362812600941831</v>
      </c>
      <c r="E39" s="246">
        <f t="shared" ref="E39:E55" si="33">C39/$C$56</f>
        <v>0.1637207594671142</v>
      </c>
      <c r="F39" s="52">
        <f>(C39-B39)/B39</f>
        <v>-0.45185874585140573</v>
      </c>
      <c r="H39" s="39">
        <v>244.416</v>
      </c>
      <c r="I39" s="147">
        <v>147.15800000000002</v>
      </c>
      <c r="J39" s="247">
        <f t="shared" ref="J39:J55" si="34">H39/$H$56</f>
        <v>0.1885921560366759</v>
      </c>
      <c r="K39" s="246">
        <f t="shared" ref="K39:K55" si="35">I39/$I$56</f>
        <v>0.1870487685831079</v>
      </c>
      <c r="L39" s="52">
        <f>(I39-H39)/H39</f>
        <v>-0.39791993977481011</v>
      </c>
      <c r="N39" s="27">
        <f t="shared" ref="N39:N56" si="36">(H39/B39)*10</f>
        <v>4.291990798461728</v>
      </c>
      <c r="O39" s="151">
        <f t="shared" ref="O39:O56" si="37">(I39/C39)*10</f>
        <v>4.7143360563831509</v>
      </c>
      <c r="P39" s="61">
        <f t="shared" si="8"/>
        <v>9.8403113555787125E-2</v>
      </c>
    </row>
    <row r="40" spans="1:16" ht="20.100000000000001" customHeight="1" x14ac:dyDescent="0.25">
      <c r="A40" s="38" t="s">
        <v>173</v>
      </c>
      <c r="B40" s="19">
        <v>33.42</v>
      </c>
      <c r="C40" s="140">
        <v>199.60999999999996</v>
      </c>
      <c r="D40" s="247">
        <f t="shared" si="32"/>
        <v>1.1363288621410717E-2</v>
      </c>
      <c r="E40" s="215">
        <f t="shared" si="33"/>
        <v>0.10469422007762508</v>
      </c>
      <c r="F40" s="52">
        <f t="shared" ref="F40:F56" si="38">(C40-B40)/B40</f>
        <v>4.972770795930578</v>
      </c>
      <c r="H40" s="19">
        <v>182.33500000000001</v>
      </c>
      <c r="I40" s="140">
        <v>123.30900000000003</v>
      </c>
      <c r="J40" s="247">
        <f t="shared" si="34"/>
        <v>0.14069026074785324</v>
      </c>
      <c r="K40" s="215">
        <f t="shared" si="35"/>
        <v>0.15673491488885724</v>
      </c>
      <c r="L40" s="52">
        <f t="shared" ref="L40:L56" si="39">(I40-H40)/H40</f>
        <v>-0.32372281789014712</v>
      </c>
      <c r="N40" s="27">
        <f t="shared" si="36"/>
        <v>54.558647516457206</v>
      </c>
      <c r="O40" s="152">
        <f t="shared" si="37"/>
        <v>6.1774961174289889</v>
      </c>
      <c r="P40" s="52">
        <f t="shared" si="8"/>
        <v>-0.88677329078647726</v>
      </c>
    </row>
    <row r="41" spans="1:16" ht="20.100000000000001" customHeight="1" x14ac:dyDescent="0.25">
      <c r="A41" s="38" t="s">
        <v>179</v>
      </c>
      <c r="B41" s="19">
        <v>78.42</v>
      </c>
      <c r="C41" s="140">
        <v>279.38</v>
      </c>
      <c r="D41" s="247">
        <f t="shared" si="32"/>
        <v>2.6663946549701629E-2</v>
      </c>
      <c r="E41" s="215">
        <f t="shared" si="33"/>
        <v>0.14653309556278191</v>
      </c>
      <c r="F41" s="52">
        <f t="shared" si="38"/>
        <v>2.5626115786789083</v>
      </c>
      <c r="H41" s="19">
        <v>36.488</v>
      </c>
      <c r="I41" s="140">
        <v>115.217</v>
      </c>
      <c r="J41" s="247">
        <f t="shared" si="34"/>
        <v>2.8154255815765864E-2</v>
      </c>
      <c r="K41" s="215">
        <f t="shared" si="35"/>
        <v>0.14644938073254557</v>
      </c>
      <c r="L41" s="52">
        <f t="shared" si="39"/>
        <v>2.1576682745012059</v>
      </c>
      <c r="N41" s="27">
        <f t="shared" si="36"/>
        <v>4.6528946697271101</v>
      </c>
      <c r="O41" s="152">
        <f t="shared" si="37"/>
        <v>4.1240246259574773</v>
      </c>
      <c r="P41" s="52">
        <f t="shared" si="8"/>
        <v>-0.11366473589238819</v>
      </c>
    </row>
    <row r="42" spans="1:16" ht="20.100000000000001" customHeight="1" x14ac:dyDescent="0.25">
      <c r="A42" s="38" t="s">
        <v>161</v>
      </c>
      <c r="B42" s="19">
        <v>537.94000000000017</v>
      </c>
      <c r="C42" s="140">
        <v>356.69</v>
      </c>
      <c r="D42" s="247">
        <f t="shared" si="32"/>
        <v>0.18290746502099589</v>
      </c>
      <c r="E42" s="215">
        <f t="shared" si="33"/>
        <v>0.18708171614392113</v>
      </c>
      <c r="F42" s="52">
        <f t="shared" ref="F42:F44" si="40">(C42-B42)/B42</f>
        <v>-0.33693348700598602</v>
      </c>
      <c r="H42" s="19">
        <v>168.41499999999999</v>
      </c>
      <c r="I42" s="140">
        <v>94.813999999999993</v>
      </c>
      <c r="J42" s="247">
        <f t="shared" si="34"/>
        <v>0.12994954486988072</v>
      </c>
      <c r="K42" s="215">
        <f t="shared" si="35"/>
        <v>0.12051564946818243</v>
      </c>
      <c r="L42" s="52">
        <f t="shared" ref="L42:L54" si="41">(I42-H42)/H42</f>
        <v>-0.43702164296529405</v>
      </c>
      <c r="N42" s="27">
        <f t="shared" si="36"/>
        <v>3.1307394876752044</v>
      </c>
      <c r="O42" s="152">
        <f t="shared" si="37"/>
        <v>2.6581625501135435</v>
      </c>
      <c r="P42" s="52">
        <f t="shared" ref="P42:P45" si="42">(O42-N42)/N42</f>
        <v>-0.1509473846105869</v>
      </c>
    </row>
    <row r="43" spans="1:16" ht="20.100000000000001" customHeight="1" x14ac:dyDescent="0.25">
      <c r="A43" s="38" t="s">
        <v>165</v>
      </c>
      <c r="B43" s="19">
        <v>299.35000000000002</v>
      </c>
      <c r="C43" s="140">
        <v>141.06</v>
      </c>
      <c r="D43" s="247">
        <f t="shared" si="32"/>
        <v>0.10178337668519744</v>
      </c>
      <c r="E43" s="215">
        <f t="shared" si="33"/>
        <v>7.3985104374278826E-2</v>
      </c>
      <c r="F43" s="52">
        <f t="shared" si="40"/>
        <v>-0.52877902121262743</v>
      </c>
      <c r="H43" s="19">
        <v>95.427999999999997</v>
      </c>
      <c r="I43" s="140">
        <v>54.817999999999998</v>
      </c>
      <c r="J43" s="247">
        <f t="shared" si="34"/>
        <v>7.3632545603675312E-2</v>
      </c>
      <c r="K43" s="215">
        <f t="shared" si="35"/>
        <v>6.9677757214618344E-2</v>
      </c>
      <c r="L43" s="52">
        <f t="shared" si="41"/>
        <v>-0.42555644045772728</v>
      </c>
      <c r="N43" s="27">
        <f t="shared" si="36"/>
        <v>3.1878403206948387</v>
      </c>
      <c r="O43" s="152">
        <f t="shared" si="37"/>
        <v>3.8861477385509708</v>
      </c>
      <c r="P43" s="52">
        <f t="shared" si="42"/>
        <v>0.21905344923422179</v>
      </c>
    </row>
    <row r="44" spans="1:16" ht="20.100000000000001" customHeight="1" x14ac:dyDescent="0.25">
      <c r="A44" s="38" t="s">
        <v>172</v>
      </c>
      <c r="B44" s="19">
        <v>47.659999999999989</v>
      </c>
      <c r="C44" s="140">
        <v>43.220000000000006</v>
      </c>
      <c r="D44" s="247">
        <f t="shared" si="32"/>
        <v>1.6205096819163215E-2</v>
      </c>
      <c r="E44" s="215">
        <f t="shared" si="33"/>
        <v>2.2668624777090113E-2</v>
      </c>
      <c r="F44" s="52">
        <f t="shared" si="40"/>
        <v>-9.3159882501048771E-2</v>
      </c>
      <c r="H44" s="19">
        <v>39.233999999999995</v>
      </c>
      <c r="I44" s="140">
        <v>47.434000000000012</v>
      </c>
      <c r="J44" s="247">
        <f t="shared" si="34"/>
        <v>3.027307807157854E-2</v>
      </c>
      <c r="K44" s="215">
        <f t="shared" si="35"/>
        <v>6.0292143743263305E-2</v>
      </c>
      <c r="L44" s="52">
        <f t="shared" si="41"/>
        <v>0.20900239588112399</v>
      </c>
      <c r="N44" s="27">
        <f t="shared" si="36"/>
        <v>8.2320604280318932</v>
      </c>
      <c r="O44" s="152">
        <f t="shared" si="37"/>
        <v>10.975011568718188</v>
      </c>
      <c r="P44" s="52">
        <f t="shared" si="42"/>
        <v>0.33320347495822189</v>
      </c>
    </row>
    <row r="45" spans="1:16" ht="20.100000000000001" customHeight="1" x14ac:dyDescent="0.25">
      <c r="A45" s="38" t="s">
        <v>178</v>
      </c>
      <c r="B45" s="19">
        <v>80.009999999999991</v>
      </c>
      <c r="C45" s="140">
        <v>80.399999999999977</v>
      </c>
      <c r="D45" s="247">
        <f t="shared" si="32"/>
        <v>2.7204569796501238E-2</v>
      </c>
      <c r="E45" s="215">
        <f t="shared" si="33"/>
        <v>4.216930661911255E-2</v>
      </c>
      <c r="F45" s="52">
        <f t="shared" ref="F45:F54" si="43">(C45-B45)/B45</f>
        <v>4.8743907011621849E-3</v>
      </c>
      <c r="H45" s="19">
        <v>41.201999999999998</v>
      </c>
      <c r="I45" s="140">
        <v>43.512999999999998</v>
      </c>
      <c r="J45" s="247">
        <f t="shared" si="34"/>
        <v>3.1791593075016035E-2</v>
      </c>
      <c r="K45" s="215">
        <f t="shared" si="35"/>
        <v>5.5308260966830024E-2</v>
      </c>
      <c r="L45" s="52">
        <f t="shared" si="41"/>
        <v>5.6089510217950583E-2</v>
      </c>
      <c r="N45" s="27">
        <f t="shared" si="36"/>
        <v>5.149606299212599</v>
      </c>
      <c r="O45" s="152">
        <f t="shared" si="37"/>
        <v>5.4120646766169163</v>
      </c>
      <c r="P45" s="52">
        <f t="shared" si="42"/>
        <v>5.0966687966893395E-2</v>
      </c>
    </row>
    <row r="46" spans="1:16" ht="20.100000000000001" customHeight="1" x14ac:dyDescent="0.25">
      <c r="A46" s="38" t="s">
        <v>184</v>
      </c>
      <c r="B46" s="19">
        <v>342.48</v>
      </c>
      <c r="C46" s="140">
        <v>211.58999999999995</v>
      </c>
      <c r="D46" s="247">
        <f t="shared" si="32"/>
        <v>0.1164482072729127</v>
      </c>
      <c r="E46" s="215">
        <f t="shared" si="33"/>
        <v>0.11097765656141821</v>
      </c>
      <c r="F46" s="52">
        <f t="shared" si="43"/>
        <v>-0.38218290119131065</v>
      </c>
      <c r="H46" s="19">
        <v>46.064999999999998</v>
      </c>
      <c r="I46" s="140">
        <v>29.449999999999996</v>
      </c>
      <c r="J46" s="247">
        <f t="shared" si="34"/>
        <v>3.5543899203937038E-2</v>
      </c>
      <c r="K46" s="215">
        <f t="shared" si="35"/>
        <v>3.7433141485835132E-2</v>
      </c>
      <c r="L46" s="52">
        <f t="shared" si="41"/>
        <v>-0.36068598719201134</v>
      </c>
      <c r="N46" s="27">
        <f t="shared" ref="N46:N55" si="44">(H46/B46)*10</f>
        <v>1.3450420462508759</v>
      </c>
      <c r="O46" s="152">
        <f t="shared" ref="O46:O55" si="45">(I46/C46)*10</f>
        <v>1.3918427146840591</v>
      </c>
      <c r="P46" s="52">
        <f t="shared" ref="P46:P55" si="46">(O46-N46)/N46</f>
        <v>3.479494827959749E-2</v>
      </c>
    </row>
    <row r="47" spans="1:16" ht="20.100000000000001" customHeight="1" x14ac:dyDescent="0.25">
      <c r="A47" s="38" t="s">
        <v>167</v>
      </c>
      <c r="B47" s="19">
        <v>602.32000000000005</v>
      </c>
      <c r="C47" s="140">
        <v>38.53</v>
      </c>
      <c r="D47" s="247">
        <f t="shared" si="32"/>
        <v>0.20479760629707072</v>
      </c>
      <c r="E47" s="215">
        <f t="shared" si="33"/>
        <v>2.0208748557641876E-2</v>
      </c>
      <c r="F47" s="52">
        <f t="shared" si="43"/>
        <v>-0.93603068136538725</v>
      </c>
      <c r="H47" s="19">
        <v>310.22499999999997</v>
      </c>
      <c r="I47" s="140">
        <v>22.491</v>
      </c>
      <c r="J47" s="247">
        <f t="shared" si="34"/>
        <v>0.23937058787672563</v>
      </c>
      <c r="K47" s="215">
        <f t="shared" si="35"/>
        <v>2.8587734640336777E-2</v>
      </c>
      <c r="L47" s="52">
        <f t="shared" si="41"/>
        <v>-0.92750100733338714</v>
      </c>
      <c r="N47" s="27">
        <f t="shared" si="44"/>
        <v>5.1505013946075167</v>
      </c>
      <c r="O47" s="152">
        <f t="shared" si="45"/>
        <v>5.837269660005191</v>
      </c>
      <c r="P47" s="52">
        <f t="shared" si="46"/>
        <v>0.1333400794953106</v>
      </c>
    </row>
    <row r="48" spans="1:16" ht="20.100000000000001" customHeight="1" x14ac:dyDescent="0.25">
      <c r="A48" s="38" t="s">
        <v>188</v>
      </c>
      <c r="B48" s="19">
        <v>56.65</v>
      </c>
      <c r="C48" s="140">
        <v>41.550000000000011</v>
      </c>
      <c r="D48" s="247">
        <f t="shared" si="32"/>
        <v>1.9261828258615114E-2</v>
      </c>
      <c r="E48" s="215">
        <f t="shared" si="33"/>
        <v>2.1792720025175714E-2</v>
      </c>
      <c r="F48" s="52">
        <f t="shared" si="43"/>
        <v>-0.26654898499558671</v>
      </c>
      <c r="H48" s="19">
        <v>25.713999999999995</v>
      </c>
      <c r="I48" s="140">
        <v>20.910000000000004</v>
      </c>
      <c r="J48" s="247">
        <f t="shared" si="34"/>
        <v>1.9841003454467314E-2</v>
      </c>
      <c r="K48" s="215">
        <f t="shared" si="35"/>
        <v>2.6578165992149842E-2</v>
      </c>
      <c r="L48" s="52">
        <f t="shared" ref="L48:L52" si="47">(I48-H48)/H48</f>
        <v>-0.1868242980477558</v>
      </c>
      <c r="N48" s="27">
        <f t="shared" ref="N48" si="48">(H48/B48)*10</f>
        <v>4.5390997352162392</v>
      </c>
      <c r="O48" s="152">
        <f t="shared" ref="O48" si="49">(I48/C48)*10</f>
        <v>5.0324909747292415</v>
      </c>
      <c r="P48" s="52">
        <f t="shared" ref="P48" si="50">(O48-N48)/N48</f>
        <v>0.10869803888314374</v>
      </c>
    </row>
    <row r="49" spans="1:16" ht="20.100000000000001" customHeight="1" x14ac:dyDescent="0.25">
      <c r="A49" s="38" t="s">
        <v>171</v>
      </c>
      <c r="B49" s="19">
        <v>13.89</v>
      </c>
      <c r="C49" s="140">
        <v>62.11</v>
      </c>
      <c r="D49" s="247">
        <f t="shared" si="32"/>
        <v>4.7228030805324612E-3</v>
      </c>
      <c r="E49" s="215">
        <f t="shared" si="33"/>
        <v>3.2576313857127871E-2</v>
      </c>
      <c r="F49" s="52">
        <f t="shared" si="43"/>
        <v>3.4715622750179982</v>
      </c>
      <c r="H49" s="19">
        <v>5.3000000000000007</v>
      </c>
      <c r="I49" s="140">
        <v>19.579000000000001</v>
      </c>
      <c r="J49" s="247">
        <f t="shared" si="34"/>
        <v>4.0894967064119469E-3</v>
      </c>
      <c r="K49" s="215">
        <f t="shared" si="35"/>
        <v>2.4886365947408021E-2</v>
      </c>
      <c r="L49" s="52">
        <f t="shared" si="47"/>
        <v>2.6941509433962261</v>
      </c>
      <c r="N49" s="27">
        <f t="shared" ref="N49:N50" si="51">(H49/B49)*10</f>
        <v>3.8156947444204468</v>
      </c>
      <c r="O49" s="152">
        <f t="shared" ref="O49:O50" si="52">(I49/C49)*10</f>
        <v>3.1523104170020932</v>
      </c>
      <c r="P49" s="52">
        <f t="shared" ref="P49:P50" si="53">(O49-N49)/N49</f>
        <v>-0.17385676052530055</v>
      </c>
    </row>
    <row r="50" spans="1:16" ht="20.100000000000001" customHeight="1" x14ac:dyDescent="0.25">
      <c r="A50" s="38" t="s">
        <v>174</v>
      </c>
      <c r="B50" s="19">
        <v>53.080000000000013</v>
      </c>
      <c r="C50" s="140">
        <v>42.349999999999994</v>
      </c>
      <c r="D50" s="247">
        <f t="shared" si="32"/>
        <v>1.8047976062970705E-2</v>
      </c>
      <c r="E50" s="215">
        <f t="shared" si="33"/>
        <v>2.2212315115913144E-2</v>
      </c>
      <c r="F50" s="52">
        <f t="shared" si="43"/>
        <v>-0.20214770158251724</v>
      </c>
      <c r="H50" s="19">
        <v>21.172999999999998</v>
      </c>
      <c r="I50" s="140">
        <v>15.332000000000003</v>
      </c>
      <c r="J50" s="247">
        <f t="shared" si="34"/>
        <v>1.6337153540539648E-2</v>
      </c>
      <c r="K50" s="215">
        <f t="shared" si="35"/>
        <v>1.9488112912082321E-2</v>
      </c>
      <c r="L50" s="52">
        <f t="shared" si="47"/>
        <v>-0.27587021206253232</v>
      </c>
      <c r="N50" s="27">
        <f t="shared" si="51"/>
        <v>3.9888847023360952</v>
      </c>
      <c r="O50" s="152">
        <f t="shared" si="52"/>
        <v>3.6203069657615123</v>
      </c>
      <c r="P50" s="52">
        <f t="shared" si="53"/>
        <v>-9.2401200856651683E-2</v>
      </c>
    </row>
    <row r="51" spans="1:16" ht="20.100000000000001" customHeight="1" x14ac:dyDescent="0.25">
      <c r="A51" s="38" t="s">
        <v>192</v>
      </c>
      <c r="B51" s="19">
        <v>35.579999999999991</v>
      </c>
      <c r="C51" s="140">
        <v>21.22</v>
      </c>
      <c r="D51" s="247">
        <f t="shared" si="32"/>
        <v>1.2097720201968677E-2</v>
      </c>
      <c r="E51" s="215">
        <f t="shared" si="33"/>
        <v>1.1129759781810553E-2</v>
      </c>
      <c r="F51" s="52">
        <f t="shared" si="43"/>
        <v>-0.40359752670039334</v>
      </c>
      <c r="H51" s="19">
        <v>14.684000000000001</v>
      </c>
      <c r="I51" s="140">
        <v>12.367999999999999</v>
      </c>
      <c r="J51" s="247">
        <f t="shared" si="34"/>
        <v>1.133022068621755E-2</v>
      </c>
      <c r="K51" s="215">
        <f t="shared" si="35"/>
        <v>1.5720648349636976E-2</v>
      </c>
      <c r="L51" s="52">
        <f t="shared" si="47"/>
        <v>-0.15772269136475089</v>
      </c>
      <c r="N51" s="27">
        <f t="shared" ref="N51" si="54">(H51/B51)*10</f>
        <v>4.1270376616076456</v>
      </c>
      <c r="O51" s="152">
        <f t="shared" ref="O51" si="55">(I51/C51)*10</f>
        <v>5.8284637134778503</v>
      </c>
      <c r="P51" s="52">
        <f t="shared" ref="P51" si="56">(O51-N51)/N51</f>
        <v>0.41226327244308003</v>
      </c>
    </row>
    <row r="52" spans="1:16" ht="20.100000000000001" customHeight="1" x14ac:dyDescent="0.25">
      <c r="A52" s="38" t="s">
        <v>191</v>
      </c>
      <c r="B52" s="19">
        <v>22.73</v>
      </c>
      <c r="C52" s="140">
        <v>22.509999999999998</v>
      </c>
      <c r="D52" s="247">
        <f t="shared" si="32"/>
        <v>7.7285323268900539E-3</v>
      </c>
      <c r="E52" s="215">
        <f t="shared" si="33"/>
        <v>1.1806356865624671E-2</v>
      </c>
      <c r="F52" s="52">
        <f t="shared" si="43"/>
        <v>-9.6788385393753815E-3</v>
      </c>
      <c r="H52" s="19">
        <v>9.3369999999999997</v>
      </c>
      <c r="I52" s="140">
        <v>10.205000000000002</v>
      </c>
      <c r="J52" s="247">
        <f t="shared" si="34"/>
        <v>7.2044586316544037E-3</v>
      </c>
      <c r="K52" s="215">
        <f t="shared" si="35"/>
        <v>1.2971314392629801E-2</v>
      </c>
      <c r="L52" s="52">
        <f t="shared" si="47"/>
        <v>9.2963478633394256E-2</v>
      </c>
      <c r="N52" s="27">
        <f t="shared" ref="N52" si="57">(H52/B52)*10</f>
        <v>4.1077870655521336</v>
      </c>
      <c r="O52" s="152">
        <f t="shared" ref="O52" si="58">(I52/C52)*10</f>
        <v>4.5335406486006233</v>
      </c>
      <c r="P52" s="52">
        <f t="shared" ref="P52" si="59">(O52-N52)/N52</f>
        <v>0.10364548508827431</v>
      </c>
    </row>
    <row r="53" spans="1:16" ht="20.100000000000001" customHeight="1" x14ac:dyDescent="0.25">
      <c r="A53" s="38" t="s">
        <v>181</v>
      </c>
      <c r="B53" s="19">
        <v>3.62</v>
      </c>
      <c r="C53" s="140">
        <v>13.99</v>
      </c>
      <c r="D53" s="247">
        <f t="shared" si="32"/>
        <v>1.2308529266758467E-3</v>
      </c>
      <c r="E53" s="215">
        <f t="shared" si="33"/>
        <v>7.3376691492709539E-3</v>
      </c>
      <c r="F53" s="52">
        <f t="shared" si="43"/>
        <v>2.8646408839779007</v>
      </c>
      <c r="H53" s="19">
        <v>2.8289999999999997</v>
      </c>
      <c r="I53" s="140">
        <v>6.8560000000000008</v>
      </c>
      <c r="J53" s="247">
        <f t="shared" si="34"/>
        <v>2.1828653174413952E-3</v>
      </c>
      <c r="K53" s="215">
        <f t="shared" si="35"/>
        <v>8.714486180878972E-3</v>
      </c>
      <c r="L53" s="52">
        <f t="shared" ref="L53" si="60">(I53-H53)/H53</f>
        <v>1.423471191233652</v>
      </c>
      <c r="N53" s="27">
        <f t="shared" ref="N53" si="61">(H53/B53)*10</f>
        <v>7.8149171270718218</v>
      </c>
      <c r="O53" s="152">
        <f t="shared" ref="O53" si="62">(I53/C53)*10</f>
        <v>4.9006433166547536</v>
      </c>
      <c r="P53" s="52">
        <f t="shared" ref="P53" si="63">(O53-N53)/N53</f>
        <v>-0.3729116717465461</v>
      </c>
    </row>
    <row r="54" spans="1:16" ht="20.100000000000001" customHeight="1" x14ac:dyDescent="0.25">
      <c r="A54" s="38" t="s">
        <v>193</v>
      </c>
      <c r="B54" s="19">
        <v>31.959999999999997</v>
      </c>
      <c r="C54" s="140">
        <v>17.59</v>
      </c>
      <c r="D54" s="247">
        <f t="shared" si="32"/>
        <v>1.0866867275292832E-2</v>
      </c>
      <c r="E54" s="215">
        <f t="shared" si="33"/>
        <v>9.2258470575894268E-3</v>
      </c>
      <c r="F54" s="52">
        <f t="shared" si="43"/>
        <v>-0.44962453066332914</v>
      </c>
      <c r="H54" s="19">
        <v>10.748999999999999</v>
      </c>
      <c r="I54" s="140">
        <v>5.8879999999999999</v>
      </c>
      <c r="J54" s="247">
        <f t="shared" si="34"/>
        <v>8.2939622824947171E-3</v>
      </c>
      <c r="K54" s="215">
        <f t="shared" si="35"/>
        <v>7.4840861483394666E-3</v>
      </c>
      <c r="L54" s="52">
        <f t="shared" si="41"/>
        <v>-0.45222811424318538</v>
      </c>
      <c r="N54" s="27">
        <f t="shared" ref="N54" si="64">(H54/B54)*10</f>
        <v>3.363266583229036</v>
      </c>
      <c r="O54" s="152">
        <f t="shared" ref="O54" si="65">(I54/C54)*10</f>
        <v>3.3473564525298465</v>
      </c>
      <c r="P54" s="52">
        <f t="shared" ref="P54" si="66">(O54-N54)/N54</f>
        <v>-4.7305589091645589E-3</v>
      </c>
    </row>
    <row r="55" spans="1:16" ht="20.100000000000001" customHeight="1" thickBot="1" x14ac:dyDescent="0.3">
      <c r="A55" s="8" t="s">
        <v>17</v>
      </c>
      <c r="B55" s="19">
        <f>B56-SUM(B39:B54)</f>
        <v>132.47000000000116</v>
      </c>
      <c r="C55" s="140">
        <f>C56-SUM(C39:C54)</f>
        <v>22.650000000000546</v>
      </c>
      <c r="D55" s="247">
        <f t="shared" si="32"/>
        <v>4.5041736794682548E-2</v>
      </c>
      <c r="E55" s="215">
        <f t="shared" si="33"/>
        <v>1.1879786006504011E-2</v>
      </c>
      <c r="F55" s="52">
        <f t="shared" ref="F55" si="67">(C55-B55)/B55</f>
        <v>-0.82901789084320721</v>
      </c>
      <c r="H55" s="19">
        <f>H56-SUM(H39:H54)</f>
        <v>42.408999999999878</v>
      </c>
      <c r="I55" s="140">
        <f>I56-SUM(I39:I54)</f>
        <v>17.394000000000119</v>
      </c>
      <c r="J55" s="247">
        <f t="shared" si="34"/>
        <v>3.2722918079664855E-2</v>
      </c>
      <c r="K55" s="215">
        <f t="shared" si="35"/>
        <v>2.2109068353297821E-2</v>
      </c>
      <c r="L55" s="52">
        <f t="shared" ref="L55" si="68">(I55-H55)/H55</f>
        <v>-0.58985121082788627</v>
      </c>
      <c r="N55" s="27">
        <f t="shared" si="44"/>
        <v>3.2014040914923756</v>
      </c>
      <c r="O55" s="152">
        <f t="shared" si="45"/>
        <v>7.6794701986753644</v>
      </c>
      <c r="P55" s="52">
        <f t="shared" si="46"/>
        <v>1.398781902941681</v>
      </c>
    </row>
    <row r="56" spans="1:16" ht="26.25" customHeight="1" thickBot="1" x14ac:dyDescent="0.3">
      <c r="A56" s="12" t="s">
        <v>18</v>
      </c>
      <c r="B56" s="17">
        <v>2941.0500000000011</v>
      </c>
      <c r="C56" s="145">
        <v>1906.6</v>
      </c>
      <c r="D56" s="253">
        <f>SUM(D39:D55)</f>
        <v>1</v>
      </c>
      <c r="E56" s="254">
        <f>SUM(E39:E55)</f>
        <v>1.0000000000000002</v>
      </c>
      <c r="F56" s="57">
        <f t="shared" si="38"/>
        <v>-0.35172812430934558</v>
      </c>
      <c r="G56" s="1"/>
      <c r="H56" s="17">
        <v>1296.0029999999997</v>
      </c>
      <c r="I56" s="145">
        <v>786.73600000000022</v>
      </c>
      <c r="J56" s="253">
        <f>SUM(J39:J55)</f>
        <v>1</v>
      </c>
      <c r="K56" s="254">
        <f>SUM(K39:K55)</f>
        <v>0.99999999999999989</v>
      </c>
      <c r="L56" s="57">
        <f t="shared" si="39"/>
        <v>-0.39295202248760197</v>
      </c>
      <c r="M56" s="1"/>
      <c r="N56" s="29">
        <f t="shared" si="36"/>
        <v>4.4065996837863999</v>
      </c>
      <c r="O56" s="146">
        <f t="shared" si="37"/>
        <v>4.1263820413301175</v>
      </c>
      <c r="P56" s="57">
        <f t="shared" si="8"/>
        <v>-6.3590446730914185E-2</v>
      </c>
    </row>
    <row r="58" spans="1:16" ht="15.75" thickBot="1" x14ac:dyDescent="0.3"/>
    <row r="59" spans="1:16" x14ac:dyDescent="0.25">
      <c r="A59" s="364" t="s">
        <v>15</v>
      </c>
      <c r="B59" s="358" t="s">
        <v>1</v>
      </c>
      <c r="C59" s="351"/>
      <c r="D59" s="358" t="s">
        <v>104</v>
      </c>
      <c r="E59" s="351"/>
      <c r="F59" s="130" t="s">
        <v>0</v>
      </c>
      <c r="H59" s="367" t="s">
        <v>19</v>
      </c>
      <c r="I59" s="368"/>
      <c r="J59" s="358" t="s">
        <v>104</v>
      </c>
      <c r="K59" s="356"/>
      <c r="L59" s="130" t="s">
        <v>0</v>
      </c>
      <c r="N59" s="350" t="s">
        <v>22</v>
      </c>
      <c r="O59" s="351"/>
      <c r="P59" s="130" t="s">
        <v>0</v>
      </c>
    </row>
    <row r="60" spans="1:16" x14ac:dyDescent="0.25">
      <c r="A60" s="365"/>
      <c r="B60" s="359" t="str">
        <f>B5</f>
        <v>jan-jun</v>
      </c>
      <c r="C60" s="353"/>
      <c r="D60" s="359" t="str">
        <f>B5</f>
        <v>jan-jun</v>
      </c>
      <c r="E60" s="353"/>
      <c r="F60" s="131" t="str">
        <f>F37</f>
        <v>2024/2023</v>
      </c>
      <c r="H60" s="348" t="str">
        <f>B5</f>
        <v>jan-jun</v>
      </c>
      <c r="I60" s="353"/>
      <c r="J60" s="359" t="str">
        <f>B5</f>
        <v>jan-jun</v>
      </c>
      <c r="K60" s="349"/>
      <c r="L60" s="131" t="str">
        <f>L37</f>
        <v>2024/2023</v>
      </c>
      <c r="N60" s="348" t="str">
        <f>B5</f>
        <v>jan-jun</v>
      </c>
      <c r="O60" s="349"/>
      <c r="P60" s="131" t="str">
        <f>P37</f>
        <v>2024/2023</v>
      </c>
    </row>
    <row r="61" spans="1:16" ht="19.5" customHeight="1" thickBot="1" x14ac:dyDescent="0.3">
      <c r="A61" s="366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162</v>
      </c>
      <c r="B62" s="39">
        <v>970.91999999999985</v>
      </c>
      <c r="C62" s="147">
        <v>970.39</v>
      </c>
      <c r="D62" s="247">
        <f t="shared" ref="D62:D83" si="69">B62/$B$84</f>
        <v>0.17629755523597854</v>
      </c>
      <c r="E62" s="246">
        <f t="shared" ref="E62:E83" si="70">C62/$C$84</f>
        <v>0.17047714416218679</v>
      </c>
      <c r="F62" s="52">
        <f t="shared" ref="F62:F83" si="71">(C62-B62)/B62</f>
        <v>-5.4587401639667439E-4</v>
      </c>
      <c r="H62" s="19">
        <v>585.23299999999995</v>
      </c>
      <c r="I62" s="147">
        <v>691.99599999999987</v>
      </c>
      <c r="J62" s="245">
        <f t="shared" ref="J62:J84" si="72">H62/$H$84</f>
        <v>0.17877505061749063</v>
      </c>
      <c r="K62" s="246">
        <f t="shared" ref="K62:K84" si="73">I62/$I$84</f>
        <v>0.19173585960642378</v>
      </c>
      <c r="L62" s="52">
        <f t="shared" ref="L62:L74" si="74">(I62-H62)/H62</f>
        <v>0.18242819526581708</v>
      </c>
      <c r="N62" s="40">
        <f t="shared" ref="N62" si="75">(H62/B62)*10</f>
        <v>6.027612985621885</v>
      </c>
      <c r="O62" s="143">
        <f t="shared" ref="O62" si="76">(I62/C62)*10</f>
        <v>7.1311122332258146</v>
      </c>
      <c r="P62" s="52">
        <f t="shared" ref="P62" si="77">(O62-N62)/N62</f>
        <v>0.18307400462441578</v>
      </c>
    </row>
    <row r="63" spans="1:16" ht="20.100000000000001" customHeight="1" x14ac:dyDescent="0.25">
      <c r="A63" s="38" t="s">
        <v>176</v>
      </c>
      <c r="B63" s="19">
        <v>416.81</v>
      </c>
      <c r="C63" s="140">
        <v>1278.9399999999998</v>
      </c>
      <c r="D63" s="247">
        <f t="shared" si="69"/>
        <v>7.568345898519778E-2</v>
      </c>
      <c r="E63" s="215">
        <f t="shared" si="70"/>
        <v>0.22468289940620489</v>
      </c>
      <c r="F63" s="52">
        <f t="shared" si="71"/>
        <v>2.0684004702382377</v>
      </c>
      <c r="H63" s="19">
        <v>156.49799999999999</v>
      </c>
      <c r="I63" s="140">
        <v>622.01600000000008</v>
      </c>
      <c r="J63" s="214">
        <f t="shared" si="72"/>
        <v>4.7806493946062595E-2</v>
      </c>
      <c r="K63" s="215">
        <f t="shared" si="73"/>
        <v>0.17234604311144766</v>
      </c>
      <c r="L63" s="52">
        <f t="shared" si="74"/>
        <v>2.9745939245229978</v>
      </c>
      <c r="N63" s="40">
        <f t="shared" ref="N63:N64" si="78">(H63/B63)*10</f>
        <v>3.7546603968234926</v>
      </c>
      <c r="O63" s="143">
        <f t="shared" ref="O63:O64" si="79">(I63/C63)*10</f>
        <v>4.8635276088010402</v>
      </c>
      <c r="P63" s="52">
        <f t="shared" si="8"/>
        <v>0.29533089408450053</v>
      </c>
    </row>
    <row r="64" spans="1:16" ht="20.100000000000001" customHeight="1" x14ac:dyDescent="0.25">
      <c r="A64" s="38" t="s">
        <v>164</v>
      </c>
      <c r="B64" s="19">
        <v>431.2</v>
      </c>
      <c r="C64" s="140">
        <v>379.17999999999995</v>
      </c>
      <c r="D64" s="247">
        <f t="shared" si="69"/>
        <v>7.8296364085356118E-2</v>
      </c>
      <c r="E64" s="215">
        <f t="shared" si="70"/>
        <v>6.6613962966866919E-2</v>
      </c>
      <c r="F64" s="52">
        <f t="shared" si="71"/>
        <v>-0.12064007421150287</v>
      </c>
      <c r="H64" s="19">
        <v>507.43700000000001</v>
      </c>
      <c r="I64" s="140">
        <v>609.53500000000008</v>
      </c>
      <c r="J64" s="214">
        <f t="shared" si="72"/>
        <v>0.15501018459346552</v>
      </c>
      <c r="K64" s="215">
        <f t="shared" si="73"/>
        <v>0.16888785077544025</v>
      </c>
      <c r="L64" s="52">
        <f t="shared" si="74"/>
        <v>0.20120330208479095</v>
      </c>
      <c r="N64" s="40">
        <f t="shared" si="78"/>
        <v>11.768019480519481</v>
      </c>
      <c r="O64" s="143">
        <f t="shared" si="79"/>
        <v>16.075083074001796</v>
      </c>
      <c r="P64" s="52">
        <f t="shared" si="8"/>
        <v>0.36599732016182784</v>
      </c>
    </row>
    <row r="65" spans="1:16" ht="20.100000000000001" customHeight="1" x14ac:dyDescent="0.25">
      <c r="A65" s="38" t="s">
        <v>168</v>
      </c>
      <c r="B65" s="19">
        <v>1002.5100000000001</v>
      </c>
      <c r="C65" s="140">
        <v>368.55</v>
      </c>
      <c r="D65" s="247">
        <f t="shared" si="69"/>
        <v>0.18203359916328934</v>
      </c>
      <c r="E65" s="215">
        <f t="shared" si="70"/>
        <v>6.4746495203963306E-2</v>
      </c>
      <c r="F65" s="52">
        <f t="shared" si="71"/>
        <v>-0.63237274441152702</v>
      </c>
      <c r="H65" s="19">
        <v>512.76199999999983</v>
      </c>
      <c r="I65" s="140">
        <v>259.71399999999994</v>
      </c>
      <c r="J65" s="214">
        <f t="shared" si="72"/>
        <v>0.15663684806688227</v>
      </c>
      <c r="K65" s="215">
        <f t="shared" si="73"/>
        <v>7.1960657347474186E-2</v>
      </c>
      <c r="L65" s="52">
        <f t="shared" si="74"/>
        <v>-0.49349990833954149</v>
      </c>
      <c r="N65" s="40">
        <f t="shared" ref="N65:N67" si="80">(H65/B65)*10</f>
        <v>5.1147818974374291</v>
      </c>
      <c r="O65" s="143">
        <f t="shared" ref="O65:O67" si="81">(I65/C65)*10</f>
        <v>7.0469135802469118</v>
      </c>
      <c r="P65" s="52">
        <f t="shared" ref="P65:P67" si="82">(O65-N65)/N65</f>
        <v>0.37775446178409</v>
      </c>
    </row>
    <row r="66" spans="1:16" ht="20.100000000000001" customHeight="1" x14ac:dyDescent="0.25">
      <c r="A66" s="38" t="s">
        <v>177</v>
      </c>
      <c r="B66" s="19">
        <v>58.24</v>
      </c>
      <c r="C66" s="140">
        <v>51.210000000000008</v>
      </c>
      <c r="D66" s="247">
        <f t="shared" si="69"/>
        <v>1.0575093331009137E-2</v>
      </c>
      <c r="E66" s="215">
        <f t="shared" si="70"/>
        <v>8.996521555813217E-3</v>
      </c>
      <c r="F66" s="52">
        <f>(C65-B65)/B65</f>
        <v>-0.63237274441152702</v>
      </c>
      <c r="H66" s="19">
        <v>262.80699999999996</v>
      </c>
      <c r="I66" s="140">
        <v>254.07200000000003</v>
      </c>
      <c r="J66" s="214">
        <f t="shared" si="72"/>
        <v>8.0281417363051749E-2</v>
      </c>
      <c r="K66" s="215">
        <f t="shared" si="73"/>
        <v>7.0397391490591446E-2</v>
      </c>
      <c r="L66" s="52">
        <f t="shared" si="74"/>
        <v>-3.3237318640675209E-2</v>
      </c>
      <c r="N66" s="40">
        <f t="shared" ref="N66" si="83">(H66/B66)*10</f>
        <v>45.124828296703292</v>
      </c>
      <c r="O66" s="143">
        <f t="shared" ref="O66" si="84">(I66/C66)*10</f>
        <v>49.613747314977545</v>
      </c>
      <c r="P66" s="52">
        <f t="shared" ref="P66" si="85">(O66-N66)/N66</f>
        <v>9.9477808286800765E-2</v>
      </c>
    </row>
    <row r="67" spans="1:16" ht="20.100000000000001" customHeight="1" x14ac:dyDescent="0.25">
      <c r="A67" s="38" t="s">
        <v>163</v>
      </c>
      <c r="B67" s="19">
        <v>346.15000000000015</v>
      </c>
      <c r="C67" s="140">
        <v>438.97999999999996</v>
      </c>
      <c r="D67" s="247">
        <f t="shared" si="69"/>
        <v>6.285316889644256E-2</v>
      </c>
      <c r="E67" s="215">
        <f t="shared" si="70"/>
        <v>7.7119567126945621E-2</v>
      </c>
      <c r="F67" s="52">
        <f t="shared" si="71"/>
        <v>0.26817853531705843</v>
      </c>
      <c r="H67" s="19">
        <v>153.85400000000001</v>
      </c>
      <c r="I67" s="140">
        <v>207.95100000000002</v>
      </c>
      <c r="J67" s="214">
        <f t="shared" si="72"/>
        <v>4.6998813528463725E-2</v>
      </c>
      <c r="K67" s="215">
        <f t="shared" si="73"/>
        <v>5.7618344240451452E-2</v>
      </c>
      <c r="L67" s="52">
        <f t="shared" si="74"/>
        <v>0.35161256775904431</v>
      </c>
      <c r="N67" s="40">
        <f t="shared" si="80"/>
        <v>4.4447204968944085</v>
      </c>
      <c r="O67" s="143">
        <f t="shared" si="81"/>
        <v>4.7371406442206947</v>
      </c>
      <c r="P67" s="52">
        <f t="shared" si="82"/>
        <v>6.5790446785260054E-2</v>
      </c>
    </row>
    <row r="68" spans="1:16" ht="20.100000000000001" customHeight="1" x14ac:dyDescent="0.25">
      <c r="A68" s="38" t="s">
        <v>166</v>
      </c>
      <c r="B68" s="19">
        <v>294.38</v>
      </c>
      <c r="C68" s="140">
        <v>310.28000000000003</v>
      </c>
      <c r="D68" s="247">
        <f t="shared" si="69"/>
        <v>5.345288418239131E-2</v>
      </c>
      <c r="E68" s="215">
        <f t="shared" si="70"/>
        <v>5.4509679912863207E-2</v>
      </c>
      <c r="F68" s="52">
        <f t="shared" si="71"/>
        <v>5.4011821455262024E-2</v>
      </c>
      <c r="H68" s="19">
        <v>142.26000000000002</v>
      </c>
      <c r="I68" s="140">
        <v>141.58600000000001</v>
      </c>
      <c r="J68" s="214">
        <f t="shared" si="72"/>
        <v>4.345711656869012E-2</v>
      </c>
      <c r="K68" s="215">
        <f t="shared" si="73"/>
        <v>3.9230159449238328E-2</v>
      </c>
      <c r="L68" s="52">
        <f t="shared" si="74"/>
        <v>-4.7378040208070193E-3</v>
      </c>
      <c r="N68" s="40">
        <f t="shared" ref="N68:N69" si="86">(H68/B68)*10</f>
        <v>4.8325293837896606</v>
      </c>
      <c r="O68" s="143">
        <f t="shared" ref="O68:O69" si="87">(I68/C68)*10</f>
        <v>4.5631687508057244</v>
      </c>
      <c r="P68" s="52">
        <f t="shared" ref="P68:P69" si="88">(O68-N68)/N68</f>
        <v>-5.5739057456636529E-2</v>
      </c>
    </row>
    <row r="69" spans="1:16" ht="20.100000000000001" customHeight="1" x14ac:dyDescent="0.25">
      <c r="A69" s="38" t="s">
        <v>170</v>
      </c>
      <c r="B69" s="19">
        <v>194.8</v>
      </c>
      <c r="C69" s="140">
        <v>196.64000000000001</v>
      </c>
      <c r="D69" s="247">
        <f t="shared" si="69"/>
        <v>3.5371362995889083E-2</v>
      </c>
      <c r="E69" s="215">
        <f t="shared" si="70"/>
        <v>3.4545518428727023E-2</v>
      </c>
      <c r="F69" s="52">
        <f t="shared" si="71"/>
        <v>9.445585215605767E-3</v>
      </c>
      <c r="H69" s="19">
        <v>134.08099999999999</v>
      </c>
      <c r="I69" s="140">
        <v>137.69199999999998</v>
      </c>
      <c r="J69" s="214">
        <f t="shared" si="72"/>
        <v>4.0958622568863623E-2</v>
      </c>
      <c r="K69" s="215">
        <f t="shared" si="73"/>
        <v>3.8151223389915119E-2</v>
      </c>
      <c r="L69" s="52">
        <f t="shared" si="74"/>
        <v>2.693148171627591E-2</v>
      </c>
      <c r="N69" s="40">
        <f t="shared" si="86"/>
        <v>6.8830082135523609</v>
      </c>
      <c r="O69" s="143">
        <f t="shared" si="87"/>
        <v>7.0022375915378348</v>
      </c>
      <c r="P69" s="52">
        <f t="shared" si="88"/>
        <v>1.7322277452860812E-2</v>
      </c>
    </row>
    <row r="70" spans="1:16" ht="20.100000000000001" customHeight="1" x14ac:dyDescent="0.25">
      <c r="A70" s="38" t="s">
        <v>180</v>
      </c>
      <c r="B70" s="19">
        <v>352.03</v>
      </c>
      <c r="C70" s="140">
        <v>183.39000000000001</v>
      </c>
      <c r="D70" s="247">
        <f t="shared" si="69"/>
        <v>6.3920846588515559E-2</v>
      </c>
      <c r="E70" s="215">
        <f t="shared" si="70"/>
        <v>3.2217771687572463E-2</v>
      </c>
      <c r="F70" s="52">
        <f t="shared" si="71"/>
        <v>-0.47905008095900908</v>
      </c>
      <c r="H70" s="19">
        <v>188.16700000000003</v>
      </c>
      <c r="I70" s="140">
        <v>98.911000000000016</v>
      </c>
      <c r="J70" s="214">
        <f t="shared" si="72"/>
        <v>5.7480635831440419E-2</v>
      </c>
      <c r="K70" s="215">
        <f t="shared" si="73"/>
        <v>2.7405917967056152E-2</v>
      </c>
      <c r="L70" s="52">
        <f t="shared" si="74"/>
        <v>-0.47434459814951613</v>
      </c>
      <c r="N70" s="40">
        <f t="shared" ref="N70:N71" si="89">(H70/B70)*10</f>
        <v>5.3451978524557573</v>
      </c>
      <c r="O70" s="143">
        <f t="shared" ref="O70:O71" si="90">(I70/C70)*10</f>
        <v>5.3934783794100003</v>
      </c>
      <c r="P70" s="52">
        <f t="shared" ref="P70:P71" si="91">(O70-N70)/N70</f>
        <v>9.032505117104574E-3</v>
      </c>
    </row>
    <row r="71" spans="1:16" ht="20.100000000000001" customHeight="1" x14ac:dyDescent="0.25">
      <c r="A71" s="38" t="s">
        <v>205</v>
      </c>
      <c r="B71" s="19">
        <v>105.63</v>
      </c>
      <c r="C71" s="140">
        <v>230.3</v>
      </c>
      <c r="D71" s="247">
        <f t="shared" si="69"/>
        <v>1.9180067111169215E-2</v>
      </c>
      <c r="E71" s="215">
        <f t="shared" si="70"/>
        <v>4.0458873546256269E-2</v>
      </c>
      <c r="F71" s="52">
        <f t="shared" si="71"/>
        <v>1.18025182239894</v>
      </c>
      <c r="H71" s="19">
        <v>28.867999999999999</v>
      </c>
      <c r="I71" s="140">
        <v>81.942999999999998</v>
      </c>
      <c r="J71" s="214">
        <f t="shared" si="72"/>
        <v>8.8185016245251376E-3</v>
      </c>
      <c r="K71" s="215">
        <f t="shared" si="73"/>
        <v>2.270448318159236E-2</v>
      </c>
      <c r="L71" s="52">
        <f t="shared" si="74"/>
        <v>1.8385409449909937</v>
      </c>
      <c r="N71" s="40">
        <f t="shared" si="89"/>
        <v>2.7329357190192183</v>
      </c>
      <c r="O71" s="143">
        <f t="shared" si="90"/>
        <v>3.5580981328701689</v>
      </c>
      <c r="P71" s="52">
        <f t="shared" si="91"/>
        <v>0.30193260972383229</v>
      </c>
    </row>
    <row r="72" spans="1:16" ht="20.100000000000001" customHeight="1" x14ac:dyDescent="0.25">
      <c r="A72" s="38" t="s">
        <v>219</v>
      </c>
      <c r="B72" s="19">
        <v>86.960000000000008</v>
      </c>
      <c r="C72" s="140">
        <v>136.33000000000001</v>
      </c>
      <c r="D72" s="247">
        <f t="shared" si="69"/>
        <v>1.5790008860998534E-2</v>
      </c>
      <c r="E72" s="215">
        <f t="shared" si="70"/>
        <v>2.3950317978988788E-2</v>
      </c>
      <c r="F72" s="52">
        <f t="shared" si="71"/>
        <v>0.56773229070837161</v>
      </c>
      <c r="H72" s="19">
        <v>35.935000000000002</v>
      </c>
      <c r="I72" s="140">
        <v>64.12700000000001</v>
      </c>
      <c r="J72" s="214">
        <f t="shared" si="72"/>
        <v>1.0977305524362992E-2</v>
      </c>
      <c r="K72" s="215">
        <f t="shared" si="73"/>
        <v>1.7768087487472675E-2</v>
      </c>
      <c r="L72" s="52">
        <f t="shared" si="74"/>
        <v>0.78452761931264803</v>
      </c>
      <c r="N72" s="40">
        <f t="shared" ref="N72" si="92">(H72/B72)*10</f>
        <v>4.1323597056117753</v>
      </c>
      <c r="O72" s="143">
        <f t="shared" ref="O72" si="93">(I72/C72)*10</f>
        <v>4.7038069390449646</v>
      </c>
      <c r="P72" s="52">
        <f t="shared" ref="P72" si="94">(O72-N72)/N72</f>
        <v>0.13828593688423582</v>
      </c>
    </row>
    <row r="73" spans="1:16" ht="20.100000000000001" customHeight="1" x14ac:dyDescent="0.25">
      <c r="A73" s="38" t="s">
        <v>206</v>
      </c>
      <c r="B73" s="19">
        <v>322.83000000000004</v>
      </c>
      <c r="C73" s="140">
        <v>249.75000000000003</v>
      </c>
      <c r="D73" s="247">
        <f t="shared" si="69"/>
        <v>5.8618773695907969E-2</v>
      </c>
      <c r="E73" s="215">
        <f t="shared" si="70"/>
        <v>4.3875830083271838E-2</v>
      </c>
      <c r="F73" s="52">
        <f t="shared" si="71"/>
        <v>-0.22637301366044049</v>
      </c>
      <c r="H73" s="19">
        <v>117.89699999999999</v>
      </c>
      <c r="I73" s="140">
        <v>61.838999999999999</v>
      </c>
      <c r="J73" s="214">
        <f t="shared" si="72"/>
        <v>3.6014787516511021E-2</v>
      </c>
      <c r="K73" s="215">
        <f t="shared" si="73"/>
        <v>1.7134136356570906E-2</v>
      </c>
      <c r="L73" s="52">
        <f t="shared" si="74"/>
        <v>-0.47548283671340236</v>
      </c>
      <c r="N73" s="40">
        <f t="shared" ref="N73" si="95">(H73/B73)*10</f>
        <v>3.6519840163553567</v>
      </c>
      <c r="O73" s="143">
        <f t="shared" ref="O73" si="96">(I73/C73)*10</f>
        <v>2.4760360360360356</v>
      </c>
      <c r="P73" s="52">
        <f t="shared" ref="P73" si="97">(O73-N73)/N73</f>
        <v>-0.32200249920395474</v>
      </c>
    </row>
    <row r="74" spans="1:16" ht="20.100000000000001" customHeight="1" x14ac:dyDescent="0.25">
      <c r="A74" s="38" t="s">
        <v>182</v>
      </c>
      <c r="B74" s="19">
        <v>66.75</v>
      </c>
      <c r="C74" s="140">
        <v>196.15</v>
      </c>
      <c r="D74" s="247">
        <f t="shared" si="69"/>
        <v>1.2120320739094435E-2</v>
      </c>
      <c r="E74" s="215">
        <f t="shared" si="70"/>
        <v>3.4459435719054132E-2</v>
      </c>
      <c r="F74" s="52">
        <f t="shared" si="71"/>
        <v>1.9385767790262174</v>
      </c>
      <c r="H74" s="19">
        <v>36.228000000000002</v>
      </c>
      <c r="I74" s="140">
        <v>56.364000000000011</v>
      </c>
      <c r="J74" s="214">
        <f t="shared" si="72"/>
        <v>1.1066810199989495E-2</v>
      </c>
      <c r="K74" s="215">
        <f t="shared" si="73"/>
        <v>1.5617142282406942E-2</v>
      </c>
      <c r="L74" s="52">
        <f t="shared" si="74"/>
        <v>0.55581318317323647</v>
      </c>
      <c r="N74" s="40">
        <f t="shared" ref="N74:N75" si="98">(H74/B74)*10</f>
        <v>5.4274157303370787</v>
      </c>
      <c r="O74" s="143">
        <f t="shared" ref="O74:O75" si="99">(I74/C74)*10</f>
        <v>2.8735151669640584</v>
      </c>
      <c r="P74" s="52">
        <f t="shared" ref="P74:P75" si="100">(O74-N74)/N74</f>
        <v>-0.47055554434456526</v>
      </c>
    </row>
    <row r="75" spans="1:16" ht="20.100000000000001" customHeight="1" x14ac:dyDescent="0.25">
      <c r="A75" s="38" t="s">
        <v>175</v>
      </c>
      <c r="B75" s="19">
        <v>96.63</v>
      </c>
      <c r="C75" s="140">
        <v>83.389999999999986</v>
      </c>
      <c r="D75" s="247">
        <f t="shared" si="69"/>
        <v>1.7545866562077832E-2</v>
      </c>
      <c r="E75" s="215">
        <f t="shared" si="70"/>
        <v>1.464987175433048E-2</v>
      </c>
      <c r="F75" s="52">
        <f t="shared" si="71"/>
        <v>-0.13701748939252831</v>
      </c>
      <c r="H75" s="19">
        <v>76.901999999999987</v>
      </c>
      <c r="I75" s="140">
        <v>55.895999999999987</v>
      </c>
      <c r="J75" s="214">
        <f t="shared" si="72"/>
        <v>2.3491769846516283E-2</v>
      </c>
      <c r="K75" s="215">
        <f t="shared" si="73"/>
        <v>1.5487470460177028E-2</v>
      </c>
      <c r="L75" s="52">
        <f t="shared" ref="L75:L80" si="101">(I75-H75)/H75</f>
        <v>-0.27315284387922295</v>
      </c>
      <c r="N75" s="40">
        <f t="shared" si="98"/>
        <v>7.9583980130394281</v>
      </c>
      <c r="O75" s="143">
        <f t="shared" si="99"/>
        <v>6.7029619858496217</v>
      </c>
      <c r="P75" s="52">
        <f t="shared" si="100"/>
        <v>-0.1577498417561975</v>
      </c>
    </row>
    <row r="76" spans="1:16" ht="20.100000000000001" customHeight="1" x14ac:dyDescent="0.25">
      <c r="A76" s="38" t="s">
        <v>233</v>
      </c>
      <c r="B76" s="19">
        <v>6.0200000000000005</v>
      </c>
      <c r="C76" s="140">
        <v>8.1699999999999982</v>
      </c>
      <c r="D76" s="247">
        <f t="shared" si="69"/>
        <v>1.0930985895033485E-3</v>
      </c>
      <c r="E76" s="215">
        <f t="shared" si="70"/>
        <v>1.435297424545869E-3</v>
      </c>
      <c r="F76" s="52">
        <f t="shared" si="71"/>
        <v>0.35714285714285671</v>
      </c>
      <c r="H76" s="19">
        <v>20.069000000000003</v>
      </c>
      <c r="I76" s="140">
        <v>32.966999999999999</v>
      </c>
      <c r="J76" s="214">
        <f t="shared" si="72"/>
        <v>6.1306120653524671E-3</v>
      </c>
      <c r="K76" s="215">
        <f t="shared" si="73"/>
        <v>9.1343824005412945E-3</v>
      </c>
      <c r="L76" s="52">
        <f t="shared" si="101"/>
        <v>0.64268274453136653</v>
      </c>
      <c r="N76" s="40">
        <f t="shared" ref="N76:N80" si="102">(H76/B76)*10</f>
        <v>33.337209302325583</v>
      </c>
      <c r="O76" s="143">
        <f t="shared" ref="O76:O80" si="103">(I76/C76)*10</f>
        <v>40.351285189718489</v>
      </c>
      <c r="P76" s="52">
        <f t="shared" ref="P76:P80" si="104">(O76-N76)/N76</f>
        <v>0.21039781175995462</v>
      </c>
    </row>
    <row r="77" spans="1:16" ht="20.100000000000001" customHeight="1" x14ac:dyDescent="0.25">
      <c r="A77" s="38" t="s">
        <v>198</v>
      </c>
      <c r="B77" s="19">
        <v>38.839999999999996</v>
      </c>
      <c r="C77" s="140">
        <v>67.27</v>
      </c>
      <c r="D77" s="247">
        <f t="shared" si="69"/>
        <v>7.0524832585232636E-3</v>
      </c>
      <c r="E77" s="215">
        <f t="shared" si="70"/>
        <v>1.1817926285091877E-2</v>
      </c>
      <c r="F77" s="52">
        <f t="shared" si="71"/>
        <v>0.73197734294541716</v>
      </c>
      <c r="H77" s="19">
        <v>17.460000000000004</v>
      </c>
      <c r="I77" s="140">
        <v>28.759000000000007</v>
      </c>
      <c r="J77" s="214">
        <f t="shared" si="72"/>
        <v>5.3336233325553886E-3</v>
      </c>
      <c r="K77" s="215">
        <f t="shared" si="73"/>
        <v>7.9684443066450443E-3</v>
      </c>
      <c r="L77" s="52">
        <f t="shared" si="101"/>
        <v>0.64713631156930129</v>
      </c>
      <c r="N77" s="40">
        <f t="shared" si="102"/>
        <v>4.4953656024716802</v>
      </c>
      <c r="O77" s="143">
        <f t="shared" si="103"/>
        <v>4.2751598037758303</v>
      </c>
      <c r="P77" s="52">
        <f t="shared" si="104"/>
        <v>-4.8985069996258915E-2</v>
      </c>
    </row>
    <row r="78" spans="1:16" ht="20.100000000000001" customHeight="1" x14ac:dyDescent="0.25">
      <c r="A78" s="38" t="s">
        <v>186</v>
      </c>
      <c r="B78" s="19">
        <v>72.23</v>
      </c>
      <c r="C78" s="140">
        <v>38.57</v>
      </c>
      <c r="D78" s="247">
        <f t="shared" si="69"/>
        <v>1.3115367295652302E-2</v>
      </c>
      <c r="E78" s="215">
        <f t="shared" si="70"/>
        <v>6.7759390042514299E-3</v>
      </c>
      <c r="F78" s="52">
        <f t="shared" si="71"/>
        <v>-0.46601135262356363</v>
      </c>
      <c r="H78" s="19">
        <v>38.859000000000002</v>
      </c>
      <c r="I78" s="140">
        <v>28.279000000000003</v>
      </c>
      <c r="J78" s="214">
        <f t="shared" si="72"/>
        <v>1.1870519420376277E-2</v>
      </c>
      <c r="K78" s="215">
        <f t="shared" si="73"/>
        <v>7.8354475658964206E-3</v>
      </c>
      <c r="L78" s="52">
        <f t="shared" si="101"/>
        <v>-0.27226639903239913</v>
      </c>
      <c r="N78" s="40">
        <f t="shared" ref="N78:N79" si="105">(H78/B78)*10</f>
        <v>5.3798975494946699</v>
      </c>
      <c r="O78" s="143">
        <f t="shared" ref="O78:O79" si="106">(I78/C78)*10</f>
        <v>7.3318641431164124</v>
      </c>
      <c r="P78" s="52">
        <f t="shared" ref="P78:P79" si="107">(O78-N78)/N78</f>
        <v>0.36282597868524269</v>
      </c>
    </row>
    <row r="79" spans="1:16" ht="20.100000000000001" customHeight="1" x14ac:dyDescent="0.25">
      <c r="A79" s="38" t="s">
        <v>228</v>
      </c>
      <c r="B79" s="19">
        <v>65.03</v>
      </c>
      <c r="C79" s="140">
        <v>66.31</v>
      </c>
      <c r="D79" s="247">
        <f t="shared" si="69"/>
        <v>1.1808006856379193E-2</v>
      </c>
      <c r="E79" s="215">
        <f t="shared" si="70"/>
        <v>1.1649274445732754E-2</v>
      </c>
      <c r="F79" s="52">
        <f t="shared" si="71"/>
        <v>1.9683223127787194E-2</v>
      </c>
      <c r="H79" s="19">
        <v>19.832000000000001</v>
      </c>
      <c r="I79" s="140">
        <v>23.286000000000001</v>
      </c>
      <c r="J79" s="214">
        <f t="shared" si="72"/>
        <v>6.0582140854088459E-3</v>
      </c>
      <c r="K79" s="215">
        <f t="shared" si="73"/>
        <v>6.4520043855675249E-3</v>
      </c>
      <c r="L79" s="52">
        <f t="shared" si="101"/>
        <v>0.17416296893908836</v>
      </c>
      <c r="N79" s="40">
        <f t="shared" si="105"/>
        <v>3.0496693833615258</v>
      </c>
      <c r="O79" s="143">
        <f t="shared" si="106"/>
        <v>3.5116875282762781</v>
      </c>
      <c r="P79" s="52">
        <f t="shared" si="107"/>
        <v>0.15149778118095167</v>
      </c>
    </row>
    <row r="80" spans="1:16" ht="20.100000000000001" customHeight="1" x14ac:dyDescent="0.25">
      <c r="A80" s="38" t="s">
        <v>204</v>
      </c>
      <c r="B80" s="19">
        <v>133.79</v>
      </c>
      <c r="C80" s="140">
        <v>144.35999999999999</v>
      </c>
      <c r="D80" s="247">
        <f t="shared" si="69"/>
        <v>2.4293299051437369E-2</v>
      </c>
      <c r="E80" s="215">
        <f t="shared" si="70"/>
        <v>2.5361020343628114E-2</v>
      </c>
      <c r="F80" s="52">
        <f t="shared" si="71"/>
        <v>7.9004409896105784E-2</v>
      </c>
      <c r="H80" s="19">
        <v>24.874000000000002</v>
      </c>
      <c r="I80" s="140">
        <v>21.226999999999997</v>
      </c>
      <c r="J80" s="214">
        <f t="shared" si="72"/>
        <v>7.598427650285379E-3</v>
      </c>
      <c r="K80" s="215">
        <f t="shared" si="73"/>
        <v>5.8815037830645808E-3</v>
      </c>
      <c r="L80" s="52">
        <f t="shared" si="101"/>
        <v>-0.14661895955616328</v>
      </c>
      <c r="N80" s="40">
        <f t="shared" si="102"/>
        <v>1.8591823006203756</v>
      </c>
      <c r="O80" s="143">
        <f t="shared" si="103"/>
        <v>1.4704211692989746</v>
      </c>
      <c r="P80" s="52">
        <f t="shared" si="104"/>
        <v>-0.20910328760750274</v>
      </c>
    </row>
    <row r="81" spans="1:16" ht="20.100000000000001" customHeight="1" x14ac:dyDescent="0.25">
      <c r="A81" s="38" t="s">
        <v>183</v>
      </c>
      <c r="B81" s="19">
        <v>39.5</v>
      </c>
      <c r="C81" s="140">
        <v>28.66</v>
      </c>
      <c r="D81" s="247">
        <f t="shared" si="69"/>
        <v>7.1723246321232989E-3</v>
      </c>
      <c r="E81" s="215">
        <f t="shared" si="70"/>
        <v>5.0349601208671503E-3</v>
      </c>
      <c r="F81" s="52">
        <f t="shared" si="71"/>
        <v>-0.27443037974683543</v>
      </c>
      <c r="H81" s="19">
        <v>25.266000000000002</v>
      </c>
      <c r="I81" s="140">
        <v>13.619000000000002</v>
      </c>
      <c r="J81" s="214">
        <f t="shared" si="72"/>
        <v>7.7181745200655457E-3</v>
      </c>
      <c r="K81" s="215">
        <f t="shared" si="73"/>
        <v>3.7735054421989232E-3</v>
      </c>
      <c r="L81" s="52">
        <f t="shared" ref="L81:L82" si="108">(I81-H81)/H81</f>
        <v>-0.460975223620676</v>
      </c>
      <c r="N81" s="40">
        <f t="shared" ref="N81:N82" si="109">(H81/B81)*10</f>
        <v>6.3964556962025316</v>
      </c>
      <c r="O81" s="143">
        <f t="shared" ref="O81:O82" si="110">(I81/C81)*10</f>
        <v>4.7519190509420799</v>
      </c>
      <c r="P81" s="52">
        <f t="shared" ref="P81:P82" si="111">(O81-N81)/N81</f>
        <v>-0.25710123283379976</v>
      </c>
    </row>
    <row r="82" spans="1:16" ht="20.100000000000001" customHeight="1" x14ac:dyDescent="0.25">
      <c r="A82" s="38" t="s">
        <v>197</v>
      </c>
      <c r="B82" s="19">
        <v>27.04</v>
      </c>
      <c r="C82" s="140">
        <v>25.7</v>
      </c>
      <c r="D82" s="247">
        <f t="shared" si="69"/>
        <v>4.9098647608256706E-3</v>
      </c>
      <c r="E82" s="215">
        <f t="shared" si="70"/>
        <v>4.5149502828431875E-3</v>
      </c>
      <c r="F82" s="52">
        <f t="shared" si="71"/>
        <v>-4.9556213017751476E-2</v>
      </c>
      <c r="H82" s="19">
        <v>11.114000000000001</v>
      </c>
      <c r="I82" s="140">
        <v>11.511000000000001</v>
      </c>
      <c r="J82" s="214">
        <f t="shared" si="72"/>
        <v>3.3950681396346266E-3</v>
      </c>
      <c r="K82" s="215">
        <f t="shared" si="73"/>
        <v>3.1894280890778916E-3</v>
      </c>
      <c r="L82" s="52">
        <f t="shared" si="108"/>
        <v>3.5720712614720193E-2</v>
      </c>
      <c r="N82" s="40">
        <f t="shared" si="109"/>
        <v>4.1102071005917162</v>
      </c>
      <c r="O82" s="143">
        <f t="shared" si="110"/>
        <v>4.4789883268482491</v>
      </c>
      <c r="P82" s="52">
        <f t="shared" si="111"/>
        <v>8.9723271171285299E-2</v>
      </c>
    </row>
    <row r="83" spans="1:16" ht="20.100000000000001" customHeight="1" thickBot="1" x14ac:dyDescent="0.3">
      <c r="A83" s="8" t="s">
        <v>17</v>
      </c>
      <c r="B83" s="19">
        <f>B84-SUM(B62:B82)</f>
        <v>378.98999999999978</v>
      </c>
      <c r="C83" s="140">
        <f>C84-SUM(C62:C82)</f>
        <v>239.6800000000012</v>
      </c>
      <c r="D83" s="247">
        <f t="shared" si="69"/>
        <v>6.8816185122238166E-2</v>
      </c>
      <c r="E83" s="215">
        <f t="shared" si="70"/>
        <v>4.2106742559994574E-2</v>
      </c>
      <c r="F83" s="52">
        <f t="shared" si="71"/>
        <v>-0.36758225810707051</v>
      </c>
      <c r="H83" s="19">
        <f>H84-SUM(H62:H82)</f>
        <v>177.16899999999941</v>
      </c>
      <c r="I83" s="140">
        <f>I84-SUM(I62:I82)</f>
        <v>105.82100000000037</v>
      </c>
      <c r="J83" s="214">
        <f t="shared" si="72"/>
        <v>5.4121002990005856E-2</v>
      </c>
      <c r="K83" s="215">
        <f t="shared" si="73"/>
        <v>2.9320516880749953E-2</v>
      </c>
      <c r="L83" s="52">
        <f t="shared" ref="L83" si="112">(I83-H83)/H83</f>
        <v>-0.40271153531373594</v>
      </c>
      <c r="N83" s="40">
        <f t="shared" ref="N83:O84" si="113">(H83/B83)*10</f>
        <v>4.6747671442518151</v>
      </c>
      <c r="O83" s="143">
        <f t="shared" ref="O83" si="114">(I83/C83)*10</f>
        <v>4.4150951268357739</v>
      </c>
      <c r="P83" s="52">
        <f t="shared" ref="P83" si="115">(O83-N83)/N83</f>
        <v>-5.554758331339326E-2</v>
      </c>
    </row>
    <row r="84" spans="1:16" ht="26.25" customHeight="1" thickBot="1" x14ac:dyDescent="0.3">
      <c r="A84" s="12" t="s">
        <v>18</v>
      </c>
      <c r="B84" s="17">
        <v>5507.28</v>
      </c>
      <c r="C84" s="145">
        <v>5692.2000000000016</v>
      </c>
      <c r="D84" s="243">
        <f>SUM(D62:D83)</f>
        <v>1</v>
      </c>
      <c r="E84" s="244">
        <f>SUM(E62:E83)</f>
        <v>0.99999999999999978</v>
      </c>
      <c r="F84" s="57">
        <f>(C84-B84)/B84</f>
        <v>3.3577373948664661E-2</v>
      </c>
      <c r="G84" s="1"/>
      <c r="H84" s="17">
        <v>3273.5719999999992</v>
      </c>
      <c r="I84" s="145">
        <v>3609.1110000000008</v>
      </c>
      <c r="J84" s="255">
        <f t="shared" si="72"/>
        <v>1</v>
      </c>
      <c r="K84" s="244">
        <f t="shared" si="73"/>
        <v>1</v>
      </c>
      <c r="L84" s="57">
        <f>(I84-H84)/H84</f>
        <v>0.10249934933461113</v>
      </c>
      <c r="M84" s="1"/>
      <c r="N84" s="37">
        <f t="shared" si="113"/>
        <v>5.944081288766867</v>
      </c>
      <c r="O84" s="150">
        <f t="shared" si="113"/>
        <v>6.3404500895962892</v>
      </c>
      <c r="P84" s="57">
        <f>(O84-N84)/N84</f>
        <v>6.6682937458893851E-2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39" t="s">
        <v>16</v>
      </c>
      <c r="B3" s="315"/>
      <c r="C3" s="315"/>
      <c r="D3" s="358" t="s">
        <v>1</v>
      </c>
      <c r="E3" s="351"/>
      <c r="F3" s="358" t="s">
        <v>104</v>
      </c>
      <c r="G3" s="351"/>
      <c r="H3" s="130" t="s">
        <v>0</v>
      </c>
      <c r="J3" s="352" t="s">
        <v>19</v>
      </c>
      <c r="K3" s="351"/>
      <c r="L3" s="361" t="s">
        <v>104</v>
      </c>
      <c r="M3" s="362"/>
      <c r="N3" s="130" t="s">
        <v>0</v>
      </c>
      <c r="P3" s="350" t="s">
        <v>22</v>
      </c>
      <c r="Q3" s="351"/>
      <c r="R3" s="130" t="s">
        <v>0</v>
      </c>
    </row>
    <row r="4" spans="1:18" x14ac:dyDescent="0.25">
      <c r="A4" s="357"/>
      <c r="B4" s="316"/>
      <c r="C4" s="316"/>
      <c r="D4" s="359" t="s">
        <v>155</v>
      </c>
      <c r="E4" s="353"/>
      <c r="F4" s="359" t="str">
        <f>D4</f>
        <v>jan-jun</v>
      </c>
      <c r="G4" s="353"/>
      <c r="H4" s="131" t="s">
        <v>150</v>
      </c>
      <c r="J4" s="348" t="str">
        <f>D4</f>
        <v>jan-jun</v>
      </c>
      <c r="K4" s="353"/>
      <c r="L4" s="354" t="str">
        <f>D4</f>
        <v>jan-jun</v>
      </c>
      <c r="M4" s="355"/>
      <c r="N4" s="131" t="str">
        <f>H4</f>
        <v>2024/2023</v>
      </c>
      <c r="P4" s="348" t="str">
        <f>D4</f>
        <v>jan-jun</v>
      </c>
      <c r="Q4" s="349"/>
      <c r="R4" s="131" t="str">
        <f>N4</f>
        <v>2024/2023</v>
      </c>
    </row>
    <row r="5" spans="1:18" ht="19.5" customHeight="1" thickBot="1" x14ac:dyDescent="0.3">
      <c r="A5" s="340"/>
      <c r="B5" s="363"/>
      <c r="C5" s="363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182220.91</v>
      </c>
      <c r="E6" s="147">
        <v>187158.22999999998</v>
      </c>
      <c r="F6" s="247">
        <f>D6/D8</f>
        <v>0.71793643043883981</v>
      </c>
      <c r="G6" s="246">
        <f>E6/E8</f>
        <v>0.79226769723963042</v>
      </c>
      <c r="H6" s="165">
        <f>(E6-D6)/D6</f>
        <v>2.7095243899286737E-2</v>
      </c>
      <c r="I6" s="1"/>
      <c r="J6" s="115">
        <v>81037.91399999999</v>
      </c>
      <c r="K6" s="147">
        <v>84172.81</v>
      </c>
      <c r="L6" s="247">
        <f>J6/J8</f>
        <v>0.59968065739005472</v>
      </c>
      <c r="M6" s="246">
        <f>K6/K8</f>
        <v>0.66943110666072225</v>
      </c>
      <c r="N6" s="165">
        <f>(K6-J6)/J6</f>
        <v>3.8684312629271383E-2</v>
      </c>
      <c r="P6" s="27">
        <f t="shared" ref="P6:Q8" si="0">(J6/D6)*10</f>
        <v>4.4472346230737179</v>
      </c>
      <c r="Q6" s="152">
        <f t="shared" si="0"/>
        <v>4.4974143001886695</v>
      </c>
      <c r="R6" s="165">
        <f>(Q6-P6)/P6</f>
        <v>1.1283343778311795E-2</v>
      </c>
    </row>
    <row r="7" spans="1:18" ht="24" customHeight="1" thickBot="1" x14ac:dyDescent="0.3">
      <c r="A7" s="161" t="s">
        <v>21</v>
      </c>
      <c r="B7" s="1"/>
      <c r="C7" s="1"/>
      <c r="D7" s="117">
        <v>71591.129999999976</v>
      </c>
      <c r="E7" s="140">
        <v>49072.819999999992</v>
      </c>
      <c r="F7" s="247">
        <f>D7/D8</f>
        <v>0.28206356956116024</v>
      </c>
      <c r="G7" s="215">
        <f>E7/E8</f>
        <v>0.20773230276036955</v>
      </c>
      <c r="H7" s="55">
        <f t="shared" ref="H7:H8" si="1">(E7-D7)/D7</f>
        <v>-0.31454050243375109</v>
      </c>
      <c r="J7" s="196">
        <v>54097.200000000004</v>
      </c>
      <c r="K7" s="142">
        <v>41565.012999999984</v>
      </c>
      <c r="L7" s="247">
        <f>J7/J8</f>
        <v>0.40031934260994523</v>
      </c>
      <c r="M7" s="215">
        <f>K7/K8</f>
        <v>0.3305688933392778</v>
      </c>
      <c r="N7" s="102">
        <f t="shared" ref="N7:N8" si="2">(K7-J7)/J7</f>
        <v>-0.23166054805054639</v>
      </c>
      <c r="P7" s="27">
        <f t="shared" si="0"/>
        <v>7.5564109687890131</v>
      </c>
      <c r="Q7" s="152">
        <f t="shared" si="0"/>
        <v>8.4700681558549089</v>
      </c>
      <c r="R7" s="102">
        <f t="shared" ref="R7:R8" si="3">(Q7-P7)/P7</f>
        <v>0.12091152676047714</v>
      </c>
    </row>
    <row r="8" spans="1:18" ht="26.25" customHeight="1" thickBot="1" x14ac:dyDescent="0.3">
      <c r="A8" s="12" t="s">
        <v>12</v>
      </c>
      <c r="B8" s="162"/>
      <c r="C8" s="162"/>
      <c r="D8" s="163">
        <v>253812.03999999998</v>
      </c>
      <c r="E8" s="145">
        <v>236231.05</v>
      </c>
      <c r="F8" s="243">
        <f>SUM(F6:F7)</f>
        <v>1</v>
      </c>
      <c r="G8" s="244">
        <f>SUM(G6:G7)</f>
        <v>1</v>
      </c>
      <c r="H8" s="164">
        <f t="shared" si="1"/>
        <v>-6.9267754201100915E-2</v>
      </c>
      <c r="I8" s="1"/>
      <c r="J8" s="17">
        <v>135135.114</v>
      </c>
      <c r="K8" s="145">
        <v>125737.82299999997</v>
      </c>
      <c r="L8" s="243">
        <f>SUM(L6:L7)</f>
        <v>1</v>
      </c>
      <c r="M8" s="244">
        <f>SUM(M6:M7)</f>
        <v>1</v>
      </c>
      <c r="N8" s="164">
        <f t="shared" si="2"/>
        <v>-6.9539964276050609E-2</v>
      </c>
      <c r="O8" s="1"/>
      <c r="P8" s="29">
        <f t="shared" si="0"/>
        <v>5.324220001541299</v>
      </c>
      <c r="Q8" s="146">
        <f t="shared" si="0"/>
        <v>5.3226628336960777</v>
      </c>
      <c r="R8" s="164">
        <f t="shared" si="3"/>
        <v>-2.9246872683144685E-4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140</v>
      </c>
    </row>
    <row r="3" spans="1:16" ht="8.25" customHeight="1" thickBot="1" x14ac:dyDescent="0.3"/>
    <row r="4" spans="1:16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104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6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150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2024/2023</v>
      </c>
      <c r="N5" s="348" t="str">
        <f>B5</f>
        <v>jan-jun</v>
      </c>
      <c r="O5" s="349"/>
      <c r="P5" s="131" t="str">
        <f>F5</f>
        <v>2024/2023</v>
      </c>
    </row>
    <row r="6" spans="1:16" ht="19.5" customHeight="1" thickBot="1" x14ac:dyDescent="0.3">
      <c r="A6" s="366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161</v>
      </c>
      <c r="B7" s="39">
        <v>79092.100000000006</v>
      </c>
      <c r="C7" s="147">
        <v>83340.460000000006</v>
      </c>
      <c r="D7" s="247">
        <f>B7/$B$33</f>
        <v>0.31161681691695958</v>
      </c>
      <c r="E7" s="246">
        <f>C7/$C$33</f>
        <v>0.35279214988884816</v>
      </c>
      <c r="F7" s="52">
        <f>(C7-B7)/B7</f>
        <v>5.3714087753391301E-2</v>
      </c>
      <c r="H7" s="39">
        <v>33205.469000000005</v>
      </c>
      <c r="I7" s="147">
        <v>35252.646000000001</v>
      </c>
      <c r="J7" s="247">
        <f>H7/$H$33</f>
        <v>0.24572050903068771</v>
      </c>
      <c r="K7" s="246">
        <f>I7/$I$33</f>
        <v>0.28036628246697098</v>
      </c>
      <c r="L7" s="52">
        <f>(I7-H7)/H7</f>
        <v>6.1651801996833587E-2</v>
      </c>
      <c r="N7" s="27">
        <f t="shared" ref="N7:N33" si="0">(H7/B7)*10</f>
        <v>4.1983294159593694</v>
      </c>
      <c r="O7" s="151">
        <f t="shared" ref="O7:O33" si="1">(I7/C7)*10</f>
        <v>4.2299557741821916</v>
      </c>
      <c r="P7" s="61">
        <f>(O7-N7)/N7</f>
        <v>7.5330816354236031E-3</v>
      </c>
    </row>
    <row r="8" spans="1:16" ht="20.100000000000001" customHeight="1" x14ac:dyDescent="0.25">
      <c r="A8" s="8" t="s">
        <v>162</v>
      </c>
      <c r="B8" s="19">
        <v>14718.880000000001</v>
      </c>
      <c r="C8" s="140">
        <v>14409.42</v>
      </c>
      <c r="D8" s="247">
        <f t="shared" ref="D8:D32" si="2">B8/$B$33</f>
        <v>5.7991259989084852E-2</v>
      </c>
      <c r="E8" s="215">
        <f t="shared" ref="E8:E32" si="3">C8/$C$33</f>
        <v>6.0997146649434932E-2</v>
      </c>
      <c r="F8" s="52">
        <f t="shared" ref="F8:F33" si="4">(C8-B8)/B8</f>
        <v>-2.1024697531333968E-2</v>
      </c>
      <c r="H8" s="19">
        <v>15234.224</v>
      </c>
      <c r="I8" s="140">
        <v>15293.344999999999</v>
      </c>
      <c r="J8" s="247">
        <f t="shared" ref="J8:J32" si="5">H8/$H$33</f>
        <v>0.11273327523148427</v>
      </c>
      <c r="K8" s="215">
        <f t="shared" ref="K8:K32" si="6">I8/$I$33</f>
        <v>0.12162883558116</v>
      </c>
      <c r="L8" s="52">
        <f t="shared" ref="L8:L33" si="7">(I8-H8)/H8</f>
        <v>3.8808015426318519E-3</v>
      </c>
      <c r="M8" s="1"/>
      <c r="N8" s="27">
        <f t="shared" si="0"/>
        <v>10.350124465991977</v>
      </c>
      <c r="O8" s="152">
        <f t="shared" si="1"/>
        <v>10.613435516488519</v>
      </c>
      <c r="P8" s="52">
        <f t="shared" ref="P8:P71" si="8">(O8-N8)/N8</f>
        <v>2.5440375269081911E-2</v>
      </c>
    </row>
    <row r="9" spans="1:16" ht="20.100000000000001" customHeight="1" x14ac:dyDescent="0.25">
      <c r="A9" s="8" t="s">
        <v>169</v>
      </c>
      <c r="B9" s="19">
        <v>28978.000000000004</v>
      </c>
      <c r="C9" s="140">
        <v>31865.67</v>
      </c>
      <c r="D9" s="247">
        <f t="shared" si="2"/>
        <v>0.11417110078781137</v>
      </c>
      <c r="E9" s="215">
        <f t="shared" si="3"/>
        <v>0.13489196276272739</v>
      </c>
      <c r="F9" s="52">
        <f t="shared" si="4"/>
        <v>9.9650424459934925E-2</v>
      </c>
      <c r="H9" s="19">
        <v>11982.040999999999</v>
      </c>
      <c r="I9" s="140">
        <v>13563.873</v>
      </c>
      <c r="J9" s="247">
        <f t="shared" si="5"/>
        <v>8.8667117267537149E-2</v>
      </c>
      <c r="K9" s="215">
        <f t="shared" si="6"/>
        <v>0.1078742471944977</v>
      </c>
      <c r="L9" s="52">
        <f t="shared" si="7"/>
        <v>0.13201690763702115</v>
      </c>
      <c r="N9" s="27">
        <f t="shared" si="0"/>
        <v>4.1348750776451091</v>
      </c>
      <c r="O9" s="152">
        <f t="shared" si="1"/>
        <v>4.2565786314864864</v>
      </c>
      <c r="P9" s="52">
        <f t="shared" si="8"/>
        <v>2.9433429440071462E-2</v>
      </c>
    </row>
    <row r="10" spans="1:16" ht="20.100000000000001" customHeight="1" x14ac:dyDescent="0.25">
      <c r="A10" s="8" t="s">
        <v>167</v>
      </c>
      <c r="B10" s="19">
        <v>33209.229999999996</v>
      </c>
      <c r="C10" s="140">
        <v>29902.560000000001</v>
      </c>
      <c r="D10" s="247">
        <f t="shared" si="2"/>
        <v>0.13084182294898225</v>
      </c>
      <c r="E10" s="215">
        <f t="shared" si="3"/>
        <v>0.12658183587635916</v>
      </c>
      <c r="F10" s="52">
        <f t="shared" si="4"/>
        <v>-9.9570812090493968E-2</v>
      </c>
      <c r="H10" s="19">
        <v>14177.912999999999</v>
      </c>
      <c r="I10" s="140">
        <v>13157.16</v>
      </c>
      <c r="J10" s="247">
        <f t="shared" si="5"/>
        <v>0.10491657260895197</v>
      </c>
      <c r="K10" s="215">
        <f t="shared" si="6"/>
        <v>0.10463963576019604</v>
      </c>
      <c r="L10" s="52">
        <f t="shared" si="7"/>
        <v>-7.1995998282680884E-2</v>
      </c>
      <c r="N10" s="27">
        <f t="shared" si="0"/>
        <v>4.2692688147240991</v>
      </c>
      <c r="O10" s="152">
        <f t="shared" si="1"/>
        <v>4.4000112364961392</v>
      </c>
      <c r="P10" s="52">
        <f t="shared" si="8"/>
        <v>3.0624078137485307E-2</v>
      </c>
    </row>
    <row r="11" spans="1:16" ht="20.100000000000001" customHeight="1" x14ac:dyDescent="0.25">
      <c r="A11" s="8" t="s">
        <v>163</v>
      </c>
      <c r="B11" s="19">
        <v>35448.840000000004</v>
      </c>
      <c r="C11" s="140">
        <v>12530.75</v>
      </c>
      <c r="D11" s="247">
        <f t="shared" si="2"/>
        <v>0.13966571483370138</v>
      </c>
      <c r="E11" s="215">
        <f t="shared" si="3"/>
        <v>5.3044466423867634E-2</v>
      </c>
      <c r="F11" s="52">
        <f t="shared" si="4"/>
        <v>-0.64651170531955349</v>
      </c>
      <c r="H11" s="19">
        <v>20167.397999999997</v>
      </c>
      <c r="I11" s="140">
        <v>6900.674</v>
      </c>
      <c r="J11" s="247">
        <f t="shared" si="5"/>
        <v>0.14923876854094342</v>
      </c>
      <c r="K11" s="215">
        <f t="shared" si="6"/>
        <v>5.4881449633496518E-2</v>
      </c>
      <c r="L11" s="52">
        <f t="shared" si="7"/>
        <v>-0.6578302267848336</v>
      </c>
      <c r="N11" s="27">
        <f t="shared" si="0"/>
        <v>5.689155978023539</v>
      </c>
      <c r="O11" s="152">
        <f t="shared" si="1"/>
        <v>5.5069919996807846</v>
      </c>
      <c r="P11" s="52">
        <f t="shared" si="8"/>
        <v>-3.2019508525769014E-2</v>
      </c>
    </row>
    <row r="12" spans="1:16" ht="20.100000000000001" customHeight="1" x14ac:dyDescent="0.25">
      <c r="A12" s="8" t="s">
        <v>165</v>
      </c>
      <c r="B12" s="19">
        <v>15217.72</v>
      </c>
      <c r="C12" s="140">
        <v>13719.729999999998</v>
      </c>
      <c r="D12" s="247">
        <f t="shared" si="2"/>
        <v>5.9956651386593014E-2</v>
      </c>
      <c r="E12" s="215">
        <f t="shared" si="3"/>
        <v>5.807758971566182E-2</v>
      </c>
      <c r="F12" s="52">
        <f t="shared" si="4"/>
        <v>-9.8437216613264114E-2</v>
      </c>
      <c r="H12" s="19">
        <v>6956.2109999999993</v>
      </c>
      <c r="I12" s="140">
        <v>5848.69</v>
      </c>
      <c r="J12" s="247">
        <f t="shared" si="5"/>
        <v>5.1475969450841624E-2</v>
      </c>
      <c r="K12" s="215">
        <f t="shared" si="6"/>
        <v>4.6514961532298831E-2</v>
      </c>
      <c r="L12" s="52">
        <f t="shared" si="7"/>
        <v>-0.15921325560711139</v>
      </c>
      <c r="N12" s="27">
        <f t="shared" si="0"/>
        <v>4.5711256351148526</v>
      </c>
      <c r="O12" s="152">
        <f t="shared" si="1"/>
        <v>4.2629774784197654</v>
      </c>
      <c r="P12" s="52">
        <f t="shared" si="8"/>
        <v>-6.741187648134829E-2</v>
      </c>
    </row>
    <row r="13" spans="1:16" ht="20.100000000000001" customHeight="1" x14ac:dyDescent="0.25">
      <c r="A13" s="8" t="s">
        <v>174</v>
      </c>
      <c r="B13" s="19">
        <v>5406.3099999999995</v>
      </c>
      <c r="C13" s="140">
        <v>8255.9399999999987</v>
      </c>
      <c r="D13" s="247">
        <f t="shared" si="2"/>
        <v>2.1300447370424195E-2</v>
      </c>
      <c r="E13" s="215">
        <f t="shared" si="3"/>
        <v>3.4948581060787715E-2</v>
      </c>
      <c r="F13" s="52">
        <f t="shared" si="4"/>
        <v>0.52709334092939542</v>
      </c>
      <c r="H13" s="19">
        <v>4078.875</v>
      </c>
      <c r="I13" s="140">
        <v>5622.9369999999999</v>
      </c>
      <c r="J13" s="247">
        <f t="shared" si="5"/>
        <v>3.0183679720727514E-2</v>
      </c>
      <c r="K13" s="215">
        <f t="shared" si="6"/>
        <v>4.4719535187117083E-2</v>
      </c>
      <c r="L13" s="52">
        <f t="shared" si="7"/>
        <v>0.37855094848456988</v>
      </c>
      <c r="N13" s="27">
        <f t="shared" si="0"/>
        <v>7.5446561517929975</v>
      </c>
      <c r="O13" s="152">
        <f t="shared" si="1"/>
        <v>6.8107774523555173</v>
      </c>
      <c r="P13" s="52">
        <f t="shared" si="8"/>
        <v>-9.7271324851971278E-2</v>
      </c>
    </row>
    <row r="14" spans="1:16" ht="20.100000000000001" customHeight="1" x14ac:dyDescent="0.25">
      <c r="A14" s="8" t="s">
        <v>166</v>
      </c>
      <c r="B14" s="19">
        <v>4214.34</v>
      </c>
      <c r="C14" s="140">
        <v>3777.33</v>
      </c>
      <c r="D14" s="247">
        <f t="shared" si="2"/>
        <v>1.6604176854651972E-2</v>
      </c>
      <c r="E14" s="215">
        <f t="shared" si="3"/>
        <v>1.5989980995300992E-2</v>
      </c>
      <c r="F14" s="52">
        <f t="shared" si="4"/>
        <v>-0.1036959523911218</v>
      </c>
      <c r="H14" s="19">
        <v>3846.4390000000003</v>
      </c>
      <c r="I14" s="140">
        <v>3389.5049999999997</v>
      </c>
      <c r="J14" s="247">
        <f t="shared" si="5"/>
        <v>2.8463653051715346E-2</v>
      </c>
      <c r="K14" s="215">
        <f t="shared" si="6"/>
        <v>2.6956924488823062E-2</v>
      </c>
      <c r="L14" s="52">
        <f t="shared" si="7"/>
        <v>-0.11879403261042243</v>
      </c>
      <c r="N14" s="27">
        <f t="shared" si="0"/>
        <v>9.1270258213623006</v>
      </c>
      <c r="O14" s="152">
        <f t="shared" si="1"/>
        <v>8.9732827155689332</v>
      </c>
      <c r="P14" s="52">
        <f t="shared" si="8"/>
        <v>-1.68448198572555E-2</v>
      </c>
    </row>
    <row r="15" spans="1:16" ht="20.100000000000001" customHeight="1" x14ac:dyDescent="0.25">
      <c r="A15" s="8" t="s">
        <v>177</v>
      </c>
      <c r="B15" s="19">
        <v>1013.3500000000001</v>
      </c>
      <c r="C15" s="140">
        <v>1017.51</v>
      </c>
      <c r="D15" s="247">
        <f t="shared" si="2"/>
        <v>3.9925213949661342E-3</v>
      </c>
      <c r="E15" s="215">
        <f t="shared" si="3"/>
        <v>4.3072661278015728E-3</v>
      </c>
      <c r="F15" s="52">
        <f t="shared" si="4"/>
        <v>4.1051956382294899E-3</v>
      </c>
      <c r="H15" s="19">
        <v>3010.4629999999997</v>
      </c>
      <c r="I15" s="140">
        <v>3088.56</v>
      </c>
      <c r="J15" s="247">
        <f t="shared" si="5"/>
        <v>2.2277429684190005E-2</v>
      </c>
      <c r="K15" s="215">
        <f t="shared" si="6"/>
        <v>2.4563491925575966E-2</v>
      </c>
      <c r="L15" s="52">
        <f t="shared" si="7"/>
        <v>2.5941856784155864E-2</v>
      </c>
      <c r="N15" s="27">
        <f t="shared" si="0"/>
        <v>29.708027828489655</v>
      </c>
      <c r="O15" s="152">
        <f t="shared" si="1"/>
        <v>30.354099714007724</v>
      </c>
      <c r="P15" s="52">
        <f t="shared" si="8"/>
        <v>2.174738388047736E-2</v>
      </c>
    </row>
    <row r="16" spans="1:16" ht="20.100000000000001" customHeight="1" x14ac:dyDescent="0.25">
      <c r="A16" s="8" t="s">
        <v>173</v>
      </c>
      <c r="B16" s="19">
        <v>5299.5</v>
      </c>
      <c r="C16" s="140">
        <v>5668.34</v>
      </c>
      <c r="D16" s="247">
        <f t="shared" si="2"/>
        <v>2.0879624150217622E-2</v>
      </c>
      <c r="E16" s="215">
        <f t="shared" si="3"/>
        <v>2.3994898215116085E-2</v>
      </c>
      <c r="F16" s="52">
        <f t="shared" si="4"/>
        <v>6.9599018775356195E-2</v>
      </c>
      <c r="H16" s="19">
        <v>2548.9350000000004</v>
      </c>
      <c r="I16" s="140">
        <v>2953.7930000000001</v>
      </c>
      <c r="J16" s="247">
        <f t="shared" si="5"/>
        <v>1.8862121950035879E-2</v>
      </c>
      <c r="K16" s="215">
        <f t="shared" si="6"/>
        <v>2.3491682371500896E-2</v>
      </c>
      <c r="L16" s="52">
        <f t="shared" si="7"/>
        <v>0.15883417976527439</v>
      </c>
      <c r="N16" s="27">
        <f t="shared" si="0"/>
        <v>4.8097650721766207</v>
      </c>
      <c r="O16" s="152">
        <f t="shared" si="1"/>
        <v>5.2110370937523154</v>
      </c>
      <c r="P16" s="52">
        <f t="shared" si="8"/>
        <v>8.342861149226613E-2</v>
      </c>
    </row>
    <row r="17" spans="1:16" ht="20.100000000000001" customHeight="1" x14ac:dyDescent="0.25">
      <c r="A17" s="8" t="s">
        <v>170</v>
      </c>
      <c r="B17" s="19">
        <v>3276.1800000000003</v>
      </c>
      <c r="C17" s="140">
        <v>2901.74</v>
      </c>
      <c r="D17" s="247">
        <f t="shared" si="2"/>
        <v>1.290789830143598E-2</v>
      </c>
      <c r="E17" s="215">
        <f t="shared" si="3"/>
        <v>1.2283482632786837E-2</v>
      </c>
      <c r="F17" s="52">
        <f t="shared" si="4"/>
        <v>-0.11429164453723559</v>
      </c>
      <c r="H17" s="19">
        <v>2051.9490000000001</v>
      </c>
      <c r="I17" s="140">
        <v>1857.941</v>
      </c>
      <c r="J17" s="247">
        <f t="shared" si="5"/>
        <v>1.518442497484407E-2</v>
      </c>
      <c r="K17" s="215">
        <f t="shared" si="6"/>
        <v>1.4776309591426598E-2</v>
      </c>
      <c r="L17" s="52">
        <f t="shared" si="7"/>
        <v>-9.4548158848002578E-2</v>
      </c>
      <c r="N17" s="27">
        <f t="shared" si="0"/>
        <v>6.2632364522095854</v>
      </c>
      <c r="O17" s="152">
        <f t="shared" si="1"/>
        <v>6.4028513926127086</v>
      </c>
      <c r="P17" s="52">
        <f t="shared" si="8"/>
        <v>2.229118147916466E-2</v>
      </c>
    </row>
    <row r="18" spans="1:16" ht="20.100000000000001" customHeight="1" x14ac:dyDescent="0.25">
      <c r="A18" s="8" t="s">
        <v>164</v>
      </c>
      <c r="B18" s="19">
        <v>2426.2399999999998</v>
      </c>
      <c r="C18" s="140">
        <v>2901.88</v>
      </c>
      <c r="D18" s="247">
        <f t="shared" si="2"/>
        <v>9.5591997920981223E-3</v>
      </c>
      <c r="E18" s="215">
        <f t="shared" si="3"/>
        <v>1.2284075272916067E-2</v>
      </c>
      <c r="F18" s="52">
        <f t="shared" si="4"/>
        <v>0.19603996307043012</v>
      </c>
      <c r="H18" s="19">
        <v>1208.9359999999999</v>
      </c>
      <c r="I18" s="140">
        <v>1588.2720000000002</v>
      </c>
      <c r="J18" s="247">
        <f t="shared" si="5"/>
        <v>8.9461277991743898E-3</v>
      </c>
      <c r="K18" s="215">
        <f t="shared" si="6"/>
        <v>1.2631616820660241E-2</v>
      </c>
      <c r="L18" s="52">
        <f t="shared" si="7"/>
        <v>0.31377674252400478</v>
      </c>
      <c r="N18" s="27">
        <f t="shared" si="0"/>
        <v>4.9827552097072019</v>
      </c>
      <c r="O18" s="152">
        <f t="shared" si="1"/>
        <v>5.4732518229561533</v>
      </c>
      <c r="P18" s="52">
        <f t="shared" si="8"/>
        <v>9.8438834059796032E-2</v>
      </c>
    </row>
    <row r="19" spans="1:16" ht="20.100000000000001" customHeight="1" x14ac:dyDescent="0.25">
      <c r="A19" s="8" t="s">
        <v>181</v>
      </c>
      <c r="B19" s="19">
        <v>3241.31</v>
      </c>
      <c r="C19" s="140">
        <v>2573.6099999999997</v>
      </c>
      <c r="D19" s="247">
        <f t="shared" si="2"/>
        <v>1.2770513171873173E-2</v>
      </c>
      <c r="E19" s="215">
        <f t="shared" si="3"/>
        <v>1.0894461164186499E-2</v>
      </c>
      <c r="F19" s="52">
        <f t="shared" si="4"/>
        <v>-0.20599695802005988</v>
      </c>
      <c r="H19" s="19">
        <v>1659.8530000000001</v>
      </c>
      <c r="I19" s="140">
        <v>1443.1960000000001</v>
      </c>
      <c r="J19" s="247">
        <f t="shared" si="5"/>
        <v>1.2282914121047771E-2</v>
      </c>
      <c r="K19" s="215">
        <f t="shared" si="6"/>
        <v>1.1477819207988038E-2</v>
      </c>
      <c r="L19" s="52">
        <f t="shared" si="7"/>
        <v>-0.13052782384946132</v>
      </c>
      <c r="N19" s="27">
        <f t="shared" si="0"/>
        <v>5.1209325858989114</v>
      </c>
      <c r="O19" s="152">
        <f t="shared" si="1"/>
        <v>5.6076717140514702</v>
      </c>
      <c r="P19" s="52">
        <f t="shared" si="8"/>
        <v>9.5048923216222783E-2</v>
      </c>
    </row>
    <row r="20" spans="1:16" ht="20.100000000000001" customHeight="1" x14ac:dyDescent="0.25">
      <c r="A20" s="8" t="s">
        <v>171</v>
      </c>
      <c r="B20" s="19">
        <v>3034.9</v>
      </c>
      <c r="C20" s="140">
        <v>3825.2500000000005</v>
      </c>
      <c r="D20" s="247">
        <f t="shared" si="2"/>
        <v>1.1957273579299078E-2</v>
      </c>
      <c r="E20" s="215">
        <f t="shared" si="3"/>
        <v>1.6192833245248662E-2</v>
      </c>
      <c r="F20" s="52">
        <f t="shared" si="4"/>
        <v>0.26042044218919908</v>
      </c>
      <c r="H20" s="19">
        <v>1160.4369999999999</v>
      </c>
      <c r="I20" s="140">
        <v>1405.4059999999999</v>
      </c>
      <c r="J20" s="247">
        <f t="shared" si="5"/>
        <v>8.5872351430435773E-3</v>
      </c>
      <c r="K20" s="215">
        <f t="shared" si="6"/>
        <v>1.1177273206010573E-2</v>
      </c>
      <c r="L20" s="52">
        <f t="shared" si="7"/>
        <v>0.21110064570502327</v>
      </c>
      <c r="N20" s="27">
        <f t="shared" si="0"/>
        <v>3.8236416356387353</v>
      </c>
      <c r="O20" s="152">
        <f t="shared" si="1"/>
        <v>3.6740239200052276</v>
      </c>
      <c r="P20" s="52">
        <f t="shared" si="8"/>
        <v>-3.9129638677164943E-2</v>
      </c>
    </row>
    <row r="21" spans="1:16" ht="20.100000000000001" customHeight="1" x14ac:dyDescent="0.25">
      <c r="A21" s="8" t="s">
        <v>197</v>
      </c>
      <c r="B21" s="19">
        <v>1740.97</v>
      </c>
      <c r="C21" s="140">
        <v>1402.96</v>
      </c>
      <c r="D21" s="247">
        <f t="shared" si="2"/>
        <v>6.8592884718944001E-3</v>
      </c>
      <c r="E21" s="215">
        <f t="shared" si="3"/>
        <v>5.9389313978835531E-3</v>
      </c>
      <c r="F21" s="52">
        <f t="shared" si="4"/>
        <v>-0.19415038742769836</v>
      </c>
      <c r="H21" s="19">
        <v>1639.4500000000003</v>
      </c>
      <c r="I21" s="140">
        <v>1351.48</v>
      </c>
      <c r="J21" s="247">
        <f t="shared" si="5"/>
        <v>1.2131931897434153E-2</v>
      </c>
      <c r="K21" s="215">
        <f t="shared" si="6"/>
        <v>1.074839668569735E-2</v>
      </c>
      <c r="L21" s="52">
        <f t="shared" si="7"/>
        <v>-0.17565037055109958</v>
      </c>
      <c r="N21" s="27">
        <f t="shared" si="0"/>
        <v>9.4168767985663173</v>
      </c>
      <c r="O21" s="152">
        <f t="shared" si="1"/>
        <v>9.6330615270570803</v>
      </c>
      <c r="P21" s="52">
        <f t="shared" si="8"/>
        <v>2.2957157995703657E-2</v>
      </c>
    </row>
    <row r="22" spans="1:16" ht="20.100000000000001" customHeight="1" x14ac:dyDescent="0.25">
      <c r="A22" s="8" t="s">
        <v>176</v>
      </c>
      <c r="B22" s="19">
        <v>554.35</v>
      </c>
      <c r="C22" s="140">
        <v>2199.23</v>
      </c>
      <c r="D22" s="247">
        <f t="shared" si="2"/>
        <v>2.1840965464049703E-3</v>
      </c>
      <c r="E22" s="215">
        <f t="shared" si="3"/>
        <v>9.3096567957514451E-3</v>
      </c>
      <c r="F22" s="52">
        <f t="shared" si="4"/>
        <v>2.96722287363579</v>
      </c>
      <c r="H22" s="19">
        <v>258.46999999999997</v>
      </c>
      <c r="I22" s="140">
        <v>1155.604</v>
      </c>
      <c r="J22" s="247">
        <f t="shared" si="5"/>
        <v>1.9126782991428861E-3</v>
      </c>
      <c r="K22" s="215">
        <f t="shared" si="6"/>
        <v>9.1905838070697309E-3</v>
      </c>
      <c r="L22" s="52">
        <f t="shared" si="7"/>
        <v>3.470940534684877</v>
      </c>
      <c r="N22" s="27">
        <f t="shared" si="0"/>
        <v>4.6625777938125719</v>
      </c>
      <c r="O22" s="152">
        <f t="shared" si="1"/>
        <v>5.2545845591411542</v>
      </c>
      <c r="P22" s="52">
        <f t="shared" si="8"/>
        <v>0.12696984190037516</v>
      </c>
    </row>
    <row r="23" spans="1:16" ht="20.100000000000001" customHeight="1" x14ac:dyDescent="0.25">
      <c r="A23" s="8" t="s">
        <v>201</v>
      </c>
      <c r="B23" s="19">
        <v>428.24</v>
      </c>
      <c r="C23" s="140">
        <v>590.33000000000004</v>
      </c>
      <c r="D23" s="247">
        <f t="shared" si="2"/>
        <v>1.6872328042436447E-3</v>
      </c>
      <c r="E23" s="215">
        <f t="shared" si="3"/>
        <v>2.4989517677714247E-3</v>
      </c>
      <c r="F23" s="52">
        <f t="shared" si="4"/>
        <v>0.37850270876144226</v>
      </c>
      <c r="H23" s="19">
        <v>601.19499999999994</v>
      </c>
      <c r="I23" s="140">
        <v>904.04900000000009</v>
      </c>
      <c r="J23" s="247">
        <f t="shared" si="5"/>
        <v>4.4488436957991545E-3</v>
      </c>
      <c r="K23" s="215">
        <f t="shared" si="6"/>
        <v>7.1899527002308615E-3</v>
      </c>
      <c r="L23" s="52">
        <f t="shared" si="7"/>
        <v>0.50375335789552511</v>
      </c>
      <c r="N23" s="27">
        <f t="shared" si="0"/>
        <v>14.03873995890155</v>
      </c>
      <c r="O23" s="152">
        <f t="shared" si="1"/>
        <v>15.314298782037167</v>
      </c>
      <c r="P23" s="52">
        <f t="shared" si="8"/>
        <v>9.0859922391170342E-2</v>
      </c>
    </row>
    <row r="24" spans="1:16" ht="20.100000000000001" customHeight="1" x14ac:dyDescent="0.25">
      <c r="A24" s="8" t="s">
        <v>178</v>
      </c>
      <c r="B24" s="19">
        <v>1247.3800000000001</v>
      </c>
      <c r="C24" s="140">
        <v>1401.92</v>
      </c>
      <c r="D24" s="247">
        <f t="shared" si="2"/>
        <v>4.9145816723272871E-3</v>
      </c>
      <c r="E24" s="215">
        <f t="shared" si="3"/>
        <v>5.9345289283521353E-3</v>
      </c>
      <c r="F24" s="52">
        <f t="shared" si="4"/>
        <v>0.12389167695489743</v>
      </c>
      <c r="H24" s="19">
        <v>701.49</v>
      </c>
      <c r="I24" s="140">
        <v>788.22700000000009</v>
      </c>
      <c r="J24" s="247">
        <f t="shared" si="5"/>
        <v>5.1910268118765942E-3</v>
      </c>
      <c r="K24" s="215">
        <f t="shared" si="6"/>
        <v>6.2688137999653455E-3</v>
      </c>
      <c r="L24" s="52">
        <f t="shared" si="7"/>
        <v>0.12364680893526647</v>
      </c>
      <c r="N24" s="27">
        <f t="shared" si="0"/>
        <v>5.6237072904808469</v>
      </c>
      <c r="O24" s="152">
        <f t="shared" si="1"/>
        <v>5.6224820246519061</v>
      </c>
      <c r="P24" s="52">
        <f t="shared" si="8"/>
        <v>-2.1787510722950994E-4</v>
      </c>
    </row>
    <row r="25" spans="1:16" ht="20.100000000000001" customHeight="1" x14ac:dyDescent="0.25">
      <c r="A25" s="8" t="s">
        <v>172</v>
      </c>
      <c r="B25" s="19">
        <v>1380.9699999999998</v>
      </c>
      <c r="C25" s="140">
        <v>1393.31</v>
      </c>
      <c r="D25" s="247">
        <f t="shared" si="2"/>
        <v>5.4409160416503495E-3</v>
      </c>
      <c r="E25" s="215">
        <f t="shared" si="3"/>
        <v>5.8980815604045252E-3</v>
      </c>
      <c r="F25" s="52">
        <f t="shared" si="4"/>
        <v>8.9357480611455334E-3</v>
      </c>
      <c r="H25" s="19">
        <v>763.28800000000001</v>
      </c>
      <c r="I25" s="140">
        <v>765.41399999999999</v>
      </c>
      <c r="J25" s="247">
        <f t="shared" si="5"/>
        <v>5.648332083399139E-3</v>
      </c>
      <c r="K25" s="215">
        <f t="shared" si="6"/>
        <v>6.0873807239369805E-3</v>
      </c>
      <c r="L25" s="52">
        <f t="shared" si="7"/>
        <v>2.7853182547085457E-3</v>
      </c>
      <c r="N25" s="27">
        <f t="shared" si="0"/>
        <v>5.5271874117468167</v>
      </c>
      <c r="O25" s="152">
        <f t="shared" si="1"/>
        <v>5.4934939101850988</v>
      </c>
      <c r="P25" s="52">
        <f t="shared" si="8"/>
        <v>-6.0959578627838469E-3</v>
      </c>
    </row>
    <row r="26" spans="1:16" ht="20.100000000000001" customHeight="1" x14ac:dyDescent="0.25">
      <c r="A26" s="8" t="s">
        <v>185</v>
      </c>
      <c r="B26" s="19">
        <v>873.56999999999994</v>
      </c>
      <c r="C26" s="140">
        <v>1127.3</v>
      </c>
      <c r="D26" s="247">
        <f t="shared" si="2"/>
        <v>3.441798899689708E-3</v>
      </c>
      <c r="E26" s="215">
        <f t="shared" si="3"/>
        <v>4.7720229834308384E-3</v>
      </c>
      <c r="F26" s="52">
        <f t="shared" si="4"/>
        <v>0.29045182412399695</v>
      </c>
      <c r="H26" s="19">
        <v>600.14300000000003</v>
      </c>
      <c r="I26" s="140">
        <v>711.53200000000004</v>
      </c>
      <c r="J26" s="247">
        <f t="shared" si="5"/>
        <v>4.4410588945816122E-3</v>
      </c>
      <c r="K26" s="215">
        <f t="shared" si="6"/>
        <v>5.6588541381060817E-3</v>
      </c>
      <c r="L26" s="52">
        <f t="shared" si="7"/>
        <v>0.18560409769005054</v>
      </c>
      <c r="N26" s="27">
        <f t="shared" si="0"/>
        <v>6.8700046933846179</v>
      </c>
      <c r="O26" s="152">
        <f t="shared" si="1"/>
        <v>6.3118247139182131</v>
      </c>
      <c r="P26" s="52">
        <f t="shared" si="8"/>
        <v>-8.1248849801208584E-2</v>
      </c>
    </row>
    <row r="27" spans="1:16" ht="20.100000000000001" customHeight="1" x14ac:dyDescent="0.25">
      <c r="A27" s="8" t="s">
        <v>189</v>
      </c>
      <c r="B27" s="19">
        <v>805.59999999999991</v>
      </c>
      <c r="C27" s="140">
        <v>1069.56</v>
      </c>
      <c r="D27" s="247">
        <f t="shared" si="2"/>
        <v>3.1740023050127963E-3</v>
      </c>
      <c r="E27" s="215">
        <f t="shared" si="3"/>
        <v>4.5276012615615077E-3</v>
      </c>
      <c r="F27" s="52">
        <f t="shared" si="4"/>
        <v>0.32765640516385314</v>
      </c>
      <c r="H27" s="19">
        <v>584.32600000000002</v>
      </c>
      <c r="I27" s="140">
        <v>648.91200000000003</v>
      </c>
      <c r="J27" s="247">
        <f t="shared" si="5"/>
        <v>4.3240130762756462E-3</v>
      </c>
      <c r="K27" s="215">
        <f t="shared" si="6"/>
        <v>5.1608337453082831E-3</v>
      </c>
      <c r="L27" s="52">
        <f t="shared" si="7"/>
        <v>0.11053076536043238</v>
      </c>
      <c r="N27" s="27">
        <f t="shared" ref="N27" si="9">(H27/B27)*10</f>
        <v>7.2533018867924532</v>
      </c>
      <c r="O27" s="152">
        <f t="shared" ref="O27" si="10">(I27/C27)*10</f>
        <v>6.0670930102098062</v>
      </c>
      <c r="P27" s="52">
        <f t="shared" ref="P27" si="11">(O27-N27)/N27</f>
        <v>-0.16354053575828911</v>
      </c>
    </row>
    <row r="28" spans="1:16" ht="20.100000000000001" customHeight="1" x14ac:dyDescent="0.25">
      <c r="A28" s="8" t="s">
        <v>180</v>
      </c>
      <c r="B28" s="19">
        <v>533.72</v>
      </c>
      <c r="C28" s="140">
        <v>823.73</v>
      </c>
      <c r="D28" s="247">
        <f t="shared" si="2"/>
        <v>2.1028159263051516E-3</v>
      </c>
      <c r="E28" s="215">
        <f t="shared" si="3"/>
        <v>3.4869675260724604E-3</v>
      </c>
      <c r="F28" s="52">
        <f t="shared" si="4"/>
        <v>0.54337480326763088</v>
      </c>
      <c r="H28" s="19">
        <v>418.67399999999998</v>
      </c>
      <c r="I28" s="140">
        <v>555.11999999999989</v>
      </c>
      <c r="J28" s="247">
        <f t="shared" si="5"/>
        <v>3.0981880845566169E-3</v>
      </c>
      <c r="K28" s="215">
        <f t="shared" si="6"/>
        <v>4.4149006778970547E-3</v>
      </c>
      <c r="L28" s="52">
        <f t="shared" si="7"/>
        <v>0.325900342509924</v>
      </c>
      <c r="N28" s="27">
        <f t="shared" si="0"/>
        <v>7.8444502735516739</v>
      </c>
      <c r="O28" s="152">
        <f t="shared" si="1"/>
        <v>6.739101404586453</v>
      </c>
      <c r="P28" s="52">
        <f t="shared" si="8"/>
        <v>-0.14090839133648561</v>
      </c>
    </row>
    <row r="29" spans="1:16" ht="20.100000000000001" customHeight="1" x14ac:dyDescent="0.25">
      <c r="A29" s="8" t="s">
        <v>208</v>
      </c>
      <c r="B29" s="19">
        <v>949.24</v>
      </c>
      <c r="C29" s="140">
        <v>483.45</v>
      </c>
      <c r="D29" s="247">
        <f t="shared" si="2"/>
        <v>3.7399329046801729E-3</v>
      </c>
      <c r="E29" s="215">
        <f t="shared" si="3"/>
        <v>2.04651336054257E-3</v>
      </c>
      <c r="F29" s="52">
        <f>(C29-B29)/B29</f>
        <v>-0.49069782141502677</v>
      </c>
      <c r="H29" s="19">
        <v>857.98199999999997</v>
      </c>
      <c r="I29" s="140">
        <v>525.6</v>
      </c>
      <c r="J29" s="247">
        <f t="shared" si="5"/>
        <v>6.3490677929942041E-3</v>
      </c>
      <c r="K29" s="215">
        <f t="shared" si="6"/>
        <v>4.1801264524835933E-3</v>
      </c>
      <c r="L29" s="52">
        <f>(I29-H29)/H29</f>
        <v>-0.38739973565878999</v>
      </c>
      <c r="N29" s="27">
        <f t="shared" si="0"/>
        <v>9.0386203699801939</v>
      </c>
      <c r="O29" s="152">
        <f t="shared" si="1"/>
        <v>10.871858516909711</v>
      </c>
      <c r="P29" s="52">
        <f>(O29-N29)/N29</f>
        <v>0.20282278399679421</v>
      </c>
    </row>
    <row r="30" spans="1:16" ht="20.100000000000001" customHeight="1" x14ac:dyDescent="0.25">
      <c r="A30" s="8" t="s">
        <v>175</v>
      </c>
      <c r="B30" s="19">
        <v>586.74</v>
      </c>
      <c r="C30" s="140">
        <v>568.48</v>
      </c>
      <c r="D30" s="247">
        <f t="shared" si="2"/>
        <v>2.3117106658927613E-3</v>
      </c>
      <c r="E30" s="215">
        <f t="shared" si="3"/>
        <v>2.4064575761738342E-3</v>
      </c>
      <c r="F30" s="52">
        <f t="shared" si="4"/>
        <v>-3.1121109861267326E-2</v>
      </c>
      <c r="H30" s="19">
        <v>537.13499999999999</v>
      </c>
      <c r="I30" s="140">
        <v>473.02</v>
      </c>
      <c r="J30" s="247">
        <f t="shared" si="5"/>
        <v>3.9747996216586614E-3</v>
      </c>
      <c r="K30" s="215">
        <f t="shared" si="6"/>
        <v>3.7619547461069051E-3</v>
      </c>
      <c r="L30" s="52">
        <f t="shared" si="7"/>
        <v>-0.11936477794223056</v>
      </c>
      <c r="N30" s="27">
        <f t="shared" si="0"/>
        <v>9.15456590653441</v>
      </c>
      <c r="O30" s="152">
        <f t="shared" si="1"/>
        <v>8.3207852518998031</v>
      </c>
      <c r="P30" s="52">
        <f t="shared" si="8"/>
        <v>-9.107812026777426E-2</v>
      </c>
    </row>
    <row r="31" spans="1:16" ht="20.100000000000001" customHeight="1" x14ac:dyDescent="0.25">
      <c r="A31" s="8" t="s">
        <v>210</v>
      </c>
      <c r="B31" s="19">
        <v>72.27</v>
      </c>
      <c r="C31" s="140">
        <v>175.6</v>
      </c>
      <c r="D31" s="247">
        <f t="shared" si="2"/>
        <v>2.8473826537149305E-4</v>
      </c>
      <c r="E31" s="215">
        <f t="shared" si="3"/>
        <v>7.4334004780489242E-4</v>
      </c>
      <c r="F31" s="52">
        <f t="shared" si="4"/>
        <v>1.4297772242977722</v>
      </c>
      <c r="H31" s="19">
        <v>138.70599999999999</v>
      </c>
      <c r="I31" s="140">
        <v>470.82499999999999</v>
      </c>
      <c r="J31" s="247">
        <f t="shared" si="5"/>
        <v>1.0264245605328013E-3</v>
      </c>
      <c r="K31" s="215">
        <f t="shared" si="6"/>
        <v>3.744497787272808E-3</v>
      </c>
      <c r="L31" s="52">
        <f t="shared" si="7"/>
        <v>2.3944097587703492</v>
      </c>
      <c r="N31" s="27">
        <f t="shared" si="0"/>
        <v>19.192749411927494</v>
      </c>
      <c r="O31" s="152">
        <f t="shared" si="1"/>
        <v>26.812357630979498</v>
      </c>
      <c r="P31" s="52">
        <f t="shared" si="8"/>
        <v>0.39700451746203363</v>
      </c>
    </row>
    <row r="32" spans="1:16" ht="20.100000000000001" customHeight="1" thickBot="1" x14ac:dyDescent="0.3">
      <c r="A32" s="8" t="s">
        <v>17</v>
      </c>
      <c r="B32" s="19">
        <f>B33-SUM(B7:B31)</f>
        <v>10062.089999999967</v>
      </c>
      <c r="C32" s="140">
        <f>C33-SUM(C7:C31)</f>
        <v>8304.9900000000489</v>
      </c>
      <c r="D32" s="247">
        <f t="shared" si="2"/>
        <v>3.9643864018428634E-2</v>
      </c>
      <c r="E32" s="215">
        <f t="shared" si="3"/>
        <v>3.5156216763207231E-2</v>
      </c>
      <c r="F32" s="52">
        <f t="shared" si="4"/>
        <v>-0.17462574872615175</v>
      </c>
      <c r="H32" s="19">
        <f>H33-SUM(H7:H31)</f>
        <v>6745.1119999999646</v>
      </c>
      <c r="I32" s="140">
        <f>I33-SUM(I7:I31)</f>
        <v>6022.0419999999722</v>
      </c>
      <c r="J32" s="247">
        <f t="shared" si="5"/>
        <v>4.9913836606523793E-2</v>
      </c>
      <c r="K32" s="215">
        <f t="shared" si="6"/>
        <v>4.7893639768202219E-2</v>
      </c>
      <c r="L32" s="52">
        <f t="shared" si="7"/>
        <v>-0.1071991095181216</v>
      </c>
      <c r="N32" s="27">
        <f t="shared" si="0"/>
        <v>6.7034900304012259</v>
      </c>
      <c r="O32" s="152">
        <f t="shared" si="1"/>
        <v>7.2511128851448792</v>
      </c>
      <c r="P32" s="52">
        <f t="shared" si="8"/>
        <v>8.1692200966975437E-2</v>
      </c>
    </row>
    <row r="33" spans="1:16" ht="26.25" customHeight="1" thickBot="1" x14ac:dyDescent="0.3">
      <c r="A33" s="12" t="s">
        <v>18</v>
      </c>
      <c r="B33" s="17">
        <v>253812.03999999995</v>
      </c>
      <c r="C33" s="145">
        <v>236231.05000000008</v>
      </c>
      <c r="D33" s="243">
        <f>SUM(D7:D32)</f>
        <v>1</v>
      </c>
      <c r="E33" s="244">
        <f>SUM(E7:E32)</f>
        <v>1</v>
      </c>
      <c r="F33" s="57">
        <f t="shared" si="4"/>
        <v>-6.9267754201100457E-2</v>
      </c>
      <c r="G33" s="1"/>
      <c r="H33" s="17">
        <v>135135.11399999997</v>
      </c>
      <c r="I33" s="145">
        <v>125737.823</v>
      </c>
      <c r="J33" s="243">
        <f>SUM(J7:J32)</f>
        <v>0.99999999999999989</v>
      </c>
      <c r="K33" s="244">
        <f>SUM(K7:K32)</f>
        <v>0.99999999999999989</v>
      </c>
      <c r="L33" s="57">
        <f t="shared" si="7"/>
        <v>-6.9539964276050192E-2</v>
      </c>
      <c r="N33" s="29">
        <f t="shared" si="0"/>
        <v>5.3242200015412973</v>
      </c>
      <c r="O33" s="146">
        <f t="shared" si="1"/>
        <v>5.3226628336960768</v>
      </c>
      <c r="P33" s="57">
        <f t="shared" si="8"/>
        <v>-2.9246872683128016E-4</v>
      </c>
    </row>
    <row r="35" spans="1:16" ht="15.75" thickBot="1" x14ac:dyDescent="0.3"/>
    <row r="36" spans="1:16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6" x14ac:dyDescent="0.25">
      <c r="A37" s="365"/>
      <c r="B37" s="359" t="str">
        <f>B5</f>
        <v>jan-jun</v>
      </c>
      <c r="C37" s="353"/>
      <c r="D37" s="359" t="str">
        <f>B5</f>
        <v>jan-jun</v>
      </c>
      <c r="E37" s="353"/>
      <c r="F37" s="131" t="str">
        <f>F5</f>
        <v>2024/2023</v>
      </c>
      <c r="H37" s="348" t="str">
        <f>B5</f>
        <v>jan-jun</v>
      </c>
      <c r="I37" s="353"/>
      <c r="J37" s="359" t="str">
        <f>B5</f>
        <v>jan-jun</v>
      </c>
      <c r="K37" s="349"/>
      <c r="L37" s="131" t="str">
        <f>L5</f>
        <v>2024/2023</v>
      </c>
      <c r="N37" s="348" t="str">
        <f>B5</f>
        <v>jan-jun</v>
      </c>
      <c r="O37" s="349"/>
      <c r="P37" s="131" t="str">
        <f>P5</f>
        <v>2024/2023</v>
      </c>
    </row>
    <row r="38" spans="1:16" ht="19.5" customHeight="1" thickBot="1" x14ac:dyDescent="0.3">
      <c r="A38" s="366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161</v>
      </c>
      <c r="B39" s="39">
        <v>79092.100000000006</v>
      </c>
      <c r="C39" s="147">
        <v>83340.460000000006</v>
      </c>
      <c r="D39" s="247">
        <f t="shared" ref="D39:D61" si="12">B39/$B$62</f>
        <v>0.43404513784943771</v>
      </c>
      <c r="E39" s="246">
        <f t="shared" ref="E39:E61" si="13">C39/$C$62</f>
        <v>0.44529412358729836</v>
      </c>
      <c r="F39" s="52">
        <f>(C39-B39)/B39</f>
        <v>5.3714087753391301E-2</v>
      </c>
      <c r="H39" s="39">
        <v>33205.469000000005</v>
      </c>
      <c r="I39" s="147">
        <v>35252.646000000001</v>
      </c>
      <c r="J39" s="247">
        <f t="shared" ref="J39:J61" si="14">H39/$H$62</f>
        <v>0.40975226731527176</v>
      </c>
      <c r="K39" s="246">
        <f t="shared" ref="K39:K61" si="15">I39/$I$62</f>
        <v>0.41881274962781917</v>
      </c>
      <c r="L39" s="52">
        <f>(I39-H39)/H39</f>
        <v>6.1651801996833587E-2</v>
      </c>
      <c r="N39" s="27">
        <f t="shared" ref="N39:N62" si="16">(H39/B39)*10</f>
        <v>4.1983294159593694</v>
      </c>
      <c r="O39" s="151">
        <f t="shared" ref="O39:O62" si="17">(I39/C39)*10</f>
        <v>4.2299557741821916</v>
      </c>
      <c r="P39" s="61">
        <f t="shared" si="8"/>
        <v>7.5330816354236031E-3</v>
      </c>
    </row>
    <row r="40" spans="1:16" ht="20.100000000000001" customHeight="1" x14ac:dyDescent="0.25">
      <c r="A40" s="38" t="s">
        <v>169</v>
      </c>
      <c r="B40" s="19">
        <v>28978.000000000004</v>
      </c>
      <c r="C40" s="140">
        <v>31865.67</v>
      </c>
      <c r="D40" s="247">
        <f t="shared" si="12"/>
        <v>0.15902675494266819</v>
      </c>
      <c r="E40" s="215">
        <f t="shared" si="13"/>
        <v>0.17026058645671099</v>
      </c>
      <c r="F40" s="52">
        <f t="shared" ref="F40:F62" si="18">(C40-B40)/B40</f>
        <v>9.9650424459934925E-2</v>
      </c>
      <c r="H40" s="19">
        <v>11982.040999999999</v>
      </c>
      <c r="I40" s="140">
        <v>13563.873</v>
      </c>
      <c r="J40" s="247">
        <f t="shared" si="14"/>
        <v>0.14785722396556258</v>
      </c>
      <c r="K40" s="215">
        <f t="shared" si="15"/>
        <v>0.16114316487711408</v>
      </c>
      <c r="L40" s="52">
        <f t="shared" ref="L40:L62" si="19">(I40-H40)/H40</f>
        <v>0.13201690763702115</v>
      </c>
      <c r="N40" s="27">
        <f t="shared" si="16"/>
        <v>4.1348750776451091</v>
      </c>
      <c r="O40" s="152">
        <f t="shared" si="17"/>
        <v>4.2565786314864864</v>
      </c>
      <c r="P40" s="52">
        <f t="shared" si="8"/>
        <v>2.9433429440071462E-2</v>
      </c>
    </row>
    <row r="41" spans="1:16" ht="20.100000000000001" customHeight="1" x14ac:dyDescent="0.25">
      <c r="A41" s="38" t="s">
        <v>167</v>
      </c>
      <c r="B41" s="19">
        <v>33209.229999999996</v>
      </c>
      <c r="C41" s="140">
        <v>29902.560000000001</v>
      </c>
      <c r="D41" s="247">
        <f t="shared" si="12"/>
        <v>0.18224708679152127</v>
      </c>
      <c r="E41" s="215">
        <f t="shared" si="13"/>
        <v>0.15977154731587281</v>
      </c>
      <c r="F41" s="52">
        <f t="shared" si="18"/>
        <v>-9.9570812090493968E-2</v>
      </c>
      <c r="H41" s="19">
        <v>14177.912999999999</v>
      </c>
      <c r="I41" s="140">
        <v>13157.16</v>
      </c>
      <c r="J41" s="247">
        <f t="shared" si="14"/>
        <v>0.17495407149794104</v>
      </c>
      <c r="K41" s="215">
        <f t="shared" si="15"/>
        <v>0.15631128389321919</v>
      </c>
      <c r="L41" s="52">
        <f t="shared" si="19"/>
        <v>-7.1995998282680884E-2</v>
      </c>
      <c r="N41" s="27">
        <f t="shared" si="16"/>
        <v>4.2692688147240991</v>
      </c>
      <c r="O41" s="152">
        <f t="shared" si="17"/>
        <v>4.4000112364961392</v>
      </c>
      <c r="P41" s="52">
        <f t="shared" si="8"/>
        <v>3.0624078137485307E-2</v>
      </c>
    </row>
    <row r="42" spans="1:16" ht="20.100000000000001" customHeight="1" x14ac:dyDescent="0.25">
      <c r="A42" s="38" t="s">
        <v>165</v>
      </c>
      <c r="B42" s="19">
        <v>15217.72</v>
      </c>
      <c r="C42" s="140">
        <v>13719.729999999998</v>
      </c>
      <c r="D42" s="247">
        <f t="shared" si="12"/>
        <v>8.3512479440476919E-2</v>
      </c>
      <c r="E42" s="215">
        <f t="shared" si="13"/>
        <v>7.3305512667009076E-2</v>
      </c>
      <c r="F42" s="52">
        <f t="shared" si="18"/>
        <v>-9.8437216613264114E-2</v>
      </c>
      <c r="H42" s="19">
        <v>6956.2109999999993</v>
      </c>
      <c r="I42" s="140">
        <v>5848.69</v>
      </c>
      <c r="J42" s="247">
        <f t="shared" si="14"/>
        <v>8.5838969152142772E-2</v>
      </c>
      <c r="K42" s="215">
        <f t="shared" si="15"/>
        <v>6.9484314471620928E-2</v>
      </c>
      <c r="L42" s="52">
        <f t="shared" si="19"/>
        <v>-0.15921325560711139</v>
      </c>
      <c r="N42" s="27">
        <f t="shared" si="16"/>
        <v>4.5711256351148526</v>
      </c>
      <c r="O42" s="152">
        <f t="shared" si="17"/>
        <v>4.2629774784197654</v>
      </c>
      <c r="P42" s="52">
        <f t="shared" si="8"/>
        <v>-6.741187648134829E-2</v>
      </c>
    </row>
    <row r="43" spans="1:16" ht="20.100000000000001" customHeight="1" x14ac:dyDescent="0.25">
      <c r="A43" s="38" t="s">
        <v>174</v>
      </c>
      <c r="B43" s="19">
        <v>5406.3099999999995</v>
      </c>
      <c r="C43" s="140">
        <v>8255.9399999999987</v>
      </c>
      <c r="D43" s="247">
        <f t="shared" si="12"/>
        <v>2.9668988043139492E-2</v>
      </c>
      <c r="E43" s="215">
        <f t="shared" si="13"/>
        <v>4.4112086334648491E-2</v>
      </c>
      <c r="F43" s="52">
        <f t="shared" si="18"/>
        <v>0.52709334092939542</v>
      </c>
      <c r="H43" s="19">
        <v>4078.875</v>
      </c>
      <c r="I43" s="140">
        <v>5622.9369999999999</v>
      </c>
      <c r="J43" s="247">
        <f t="shared" si="14"/>
        <v>5.0332921945646328E-2</v>
      </c>
      <c r="K43" s="215">
        <f t="shared" si="15"/>
        <v>6.6802296371001504E-2</v>
      </c>
      <c r="L43" s="52">
        <f t="shared" si="19"/>
        <v>0.37855094848456988</v>
      </c>
      <c r="N43" s="27">
        <f t="shared" si="16"/>
        <v>7.5446561517929975</v>
      </c>
      <c r="O43" s="152">
        <f t="shared" si="17"/>
        <v>6.8107774523555173</v>
      </c>
      <c r="P43" s="52">
        <f t="shared" si="8"/>
        <v>-9.7271324851971278E-2</v>
      </c>
    </row>
    <row r="44" spans="1:16" ht="20.100000000000001" customHeight="1" x14ac:dyDescent="0.25">
      <c r="A44" s="38" t="s">
        <v>173</v>
      </c>
      <c r="B44" s="19">
        <v>5299.5</v>
      </c>
      <c r="C44" s="140">
        <v>5668.34</v>
      </c>
      <c r="D44" s="247">
        <f t="shared" si="12"/>
        <v>2.9082831383072327E-2</v>
      </c>
      <c r="E44" s="215">
        <f t="shared" si="13"/>
        <v>3.0286351821130177E-2</v>
      </c>
      <c r="F44" s="52">
        <f t="shared" si="18"/>
        <v>6.9599018775356195E-2</v>
      </c>
      <c r="H44" s="19">
        <v>2548.9350000000004</v>
      </c>
      <c r="I44" s="140">
        <v>2953.7930000000001</v>
      </c>
      <c r="J44" s="247">
        <f t="shared" si="14"/>
        <v>3.1453610713622272E-2</v>
      </c>
      <c r="K44" s="215">
        <f t="shared" si="15"/>
        <v>3.5092008927823604E-2</v>
      </c>
      <c r="L44" s="52">
        <f t="shared" si="19"/>
        <v>0.15883417976527439</v>
      </c>
      <c r="N44" s="27">
        <f t="shared" si="16"/>
        <v>4.8097650721766207</v>
      </c>
      <c r="O44" s="152">
        <f t="shared" si="17"/>
        <v>5.2110370937523154</v>
      </c>
      <c r="P44" s="52">
        <f t="shared" si="8"/>
        <v>8.342861149226613E-2</v>
      </c>
    </row>
    <row r="45" spans="1:16" ht="20.100000000000001" customHeight="1" x14ac:dyDescent="0.25">
      <c r="A45" s="38" t="s">
        <v>181</v>
      </c>
      <c r="B45" s="19">
        <v>3241.31</v>
      </c>
      <c r="C45" s="140">
        <v>2573.6099999999997</v>
      </c>
      <c r="D45" s="247">
        <f t="shared" si="12"/>
        <v>1.7787804923156177E-2</v>
      </c>
      <c r="E45" s="215">
        <f t="shared" si="13"/>
        <v>1.3750984928634984E-2</v>
      </c>
      <c r="F45" s="52">
        <f t="shared" si="18"/>
        <v>-0.20599695802005988</v>
      </c>
      <c r="H45" s="19">
        <v>1659.8530000000001</v>
      </c>
      <c r="I45" s="140">
        <v>1443.1960000000001</v>
      </c>
      <c r="J45" s="247">
        <f t="shared" si="14"/>
        <v>2.0482425053537284E-2</v>
      </c>
      <c r="K45" s="215">
        <f t="shared" si="15"/>
        <v>1.7145631706960953E-2</v>
      </c>
      <c r="L45" s="52">
        <f t="shared" si="19"/>
        <v>-0.13052782384946132</v>
      </c>
      <c r="N45" s="27">
        <f t="shared" si="16"/>
        <v>5.1209325858989114</v>
      </c>
      <c r="O45" s="152">
        <f t="shared" si="17"/>
        <v>5.6076717140514702</v>
      </c>
      <c r="P45" s="52">
        <f t="shared" si="8"/>
        <v>9.5048923216222783E-2</v>
      </c>
    </row>
    <row r="46" spans="1:16" ht="20.100000000000001" customHeight="1" x14ac:dyDescent="0.25">
      <c r="A46" s="38" t="s">
        <v>171</v>
      </c>
      <c r="B46" s="19">
        <v>3034.9</v>
      </c>
      <c r="C46" s="140">
        <v>3825.2500000000005</v>
      </c>
      <c r="D46" s="247">
        <f t="shared" si="12"/>
        <v>1.6655058961125808E-2</v>
      </c>
      <c r="E46" s="215">
        <f t="shared" si="13"/>
        <v>2.0438588246960879E-2</v>
      </c>
      <c r="F46" s="52">
        <f t="shared" si="18"/>
        <v>0.26042044218919908</v>
      </c>
      <c r="H46" s="19">
        <v>1160.4369999999999</v>
      </c>
      <c r="I46" s="140">
        <v>1405.4059999999999</v>
      </c>
      <c r="J46" s="247">
        <f t="shared" si="14"/>
        <v>1.4319680045071247E-2</v>
      </c>
      <c r="K46" s="215">
        <f t="shared" si="15"/>
        <v>1.6696674377390985E-2</v>
      </c>
      <c r="L46" s="52">
        <f t="shared" si="19"/>
        <v>0.21110064570502327</v>
      </c>
      <c r="N46" s="27">
        <f t="shared" si="16"/>
        <v>3.8236416356387353</v>
      </c>
      <c r="O46" s="152">
        <f t="shared" si="17"/>
        <v>3.6740239200052276</v>
      </c>
      <c r="P46" s="52">
        <f t="shared" si="8"/>
        <v>-3.9129638677164943E-2</v>
      </c>
    </row>
    <row r="47" spans="1:16" ht="20.100000000000001" customHeight="1" x14ac:dyDescent="0.25">
      <c r="A47" s="38" t="s">
        <v>178</v>
      </c>
      <c r="B47" s="19">
        <v>1247.3800000000001</v>
      </c>
      <c r="C47" s="140">
        <v>1401.92</v>
      </c>
      <c r="D47" s="247">
        <f t="shared" si="12"/>
        <v>6.8454273442054465E-3</v>
      </c>
      <c r="E47" s="215">
        <f t="shared" si="13"/>
        <v>7.4905602601606147E-3</v>
      </c>
      <c r="F47" s="52">
        <f t="shared" si="18"/>
        <v>0.12389167695489743</v>
      </c>
      <c r="H47" s="19">
        <v>701.49</v>
      </c>
      <c r="I47" s="140">
        <v>788.22700000000009</v>
      </c>
      <c r="J47" s="247">
        <f t="shared" si="14"/>
        <v>8.6563185720698581E-3</v>
      </c>
      <c r="K47" s="215">
        <f t="shared" si="15"/>
        <v>9.3643897595910124E-3</v>
      </c>
      <c r="L47" s="52">
        <f t="shared" si="19"/>
        <v>0.12364680893526647</v>
      </c>
      <c r="N47" s="27">
        <f t="shared" si="16"/>
        <v>5.6237072904808469</v>
      </c>
      <c r="O47" s="152">
        <f t="shared" si="17"/>
        <v>5.6224820246519061</v>
      </c>
      <c r="P47" s="52">
        <f t="shared" si="8"/>
        <v>-2.1787510722950994E-4</v>
      </c>
    </row>
    <row r="48" spans="1:16" ht="20.100000000000001" customHeight="1" x14ac:dyDescent="0.25">
      <c r="A48" s="38" t="s">
        <v>172</v>
      </c>
      <c r="B48" s="19">
        <v>1380.9699999999998</v>
      </c>
      <c r="C48" s="140">
        <v>1393.31</v>
      </c>
      <c r="D48" s="247">
        <f t="shared" si="12"/>
        <v>7.5785484772301894E-3</v>
      </c>
      <c r="E48" s="215">
        <f t="shared" si="13"/>
        <v>7.4445564055612198E-3</v>
      </c>
      <c r="F48" s="52">
        <f t="shared" si="18"/>
        <v>8.9357480611455334E-3</v>
      </c>
      <c r="H48" s="19">
        <v>763.28800000000001</v>
      </c>
      <c r="I48" s="140">
        <v>765.41399999999999</v>
      </c>
      <c r="J48" s="247">
        <f t="shared" si="14"/>
        <v>9.418899899126228E-3</v>
      </c>
      <c r="K48" s="215">
        <f t="shared" si="15"/>
        <v>9.0933639972337853E-3</v>
      </c>
      <c r="L48" s="52">
        <f t="shared" si="19"/>
        <v>2.7853182547085457E-3</v>
      </c>
      <c r="N48" s="27">
        <f t="shared" si="16"/>
        <v>5.5271874117468167</v>
      </c>
      <c r="O48" s="152">
        <f t="shared" si="17"/>
        <v>5.4934939101850988</v>
      </c>
      <c r="P48" s="52">
        <f t="shared" si="8"/>
        <v>-6.0959578627838469E-3</v>
      </c>
    </row>
    <row r="49" spans="1:16" ht="20.100000000000001" customHeight="1" x14ac:dyDescent="0.25">
      <c r="A49" s="38" t="s">
        <v>185</v>
      </c>
      <c r="B49" s="19">
        <v>873.56999999999994</v>
      </c>
      <c r="C49" s="140">
        <v>1127.3</v>
      </c>
      <c r="D49" s="247">
        <f t="shared" si="12"/>
        <v>4.7940162300802889E-3</v>
      </c>
      <c r="E49" s="215">
        <f t="shared" si="13"/>
        <v>6.023245678269131E-3</v>
      </c>
      <c r="F49" s="52">
        <f t="shared" si="18"/>
        <v>0.29045182412399695</v>
      </c>
      <c r="H49" s="19">
        <v>600.14300000000003</v>
      </c>
      <c r="I49" s="140">
        <v>711.53200000000004</v>
      </c>
      <c r="J49" s="247">
        <f t="shared" si="14"/>
        <v>7.4057064203306121E-3</v>
      </c>
      <c r="K49" s="215">
        <f t="shared" si="15"/>
        <v>8.4532285425661796E-3</v>
      </c>
      <c r="L49" s="52">
        <f t="shared" si="19"/>
        <v>0.18560409769005054</v>
      </c>
      <c r="N49" s="27">
        <f t="shared" si="16"/>
        <v>6.8700046933846179</v>
      </c>
      <c r="O49" s="152">
        <f t="shared" si="17"/>
        <v>6.3118247139182131</v>
      </c>
      <c r="P49" s="52">
        <f t="shared" si="8"/>
        <v>-8.1248849801208584E-2</v>
      </c>
    </row>
    <row r="50" spans="1:16" ht="20.100000000000001" customHeight="1" x14ac:dyDescent="0.25">
      <c r="A50" s="38" t="s">
        <v>189</v>
      </c>
      <c r="B50" s="19">
        <v>805.59999999999991</v>
      </c>
      <c r="C50" s="140">
        <v>1069.56</v>
      </c>
      <c r="D50" s="247">
        <f t="shared" si="12"/>
        <v>4.4210074464011819E-3</v>
      </c>
      <c r="E50" s="215">
        <f t="shared" si="13"/>
        <v>5.714736669608385E-3</v>
      </c>
      <c r="F50" s="52">
        <f t="shared" si="18"/>
        <v>0.32765640516385314</v>
      </c>
      <c r="H50" s="19">
        <v>584.32600000000002</v>
      </c>
      <c r="I50" s="140">
        <v>648.91200000000003</v>
      </c>
      <c r="J50" s="247">
        <f t="shared" si="14"/>
        <v>7.210526174205323E-3</v>
      </c>
      <c r="K50" s="215">
        <f t="shared" si="15"/>
        <v>7.7092828432364317E-3</v>
      </c>
      <c r="L50" s="52">
        <f t="shared" si="19"/>
        <v>0.11053076536043238</v>
      </c>
      <c r="N50" s="27">
        <f t="shared" si="16"/>
        <v>7.2533018867924532</v>
      </c>
      <c r="O50" s="152">
        <f t="shared" si="17"/>
        <v>6.0670930102098062</v>
      </c>
      <c r="P50" s="52">
        <f t="shared" si="8"/>
        <v>-0.16354053575828911</v>
      </c>
    </row>
    <row r="51" spans="1:16" ht="20.100000000000001" customHeight="1" x14ac:dyDescent="0.25">
      <c r="A51" s="38" t="s">
        <v>191</v>
      </c>
      <c r="B51" s="19">
        <v>1099.5999999999999</v>
      </c>
      <c r="C51" s="140">
        <v>761.52</v>
      </c>
      <c r="D51" s="247">
        <f t="shared" si="12"/>
        <v>6.0344336991841364E-3</v>
      </c>
      <c r="E51" s="215">
        <f t="shared" si="13"/>
        <v>4.0688566033136777E-3</v>
      </c>
      <c r="F51" s="52">
        <f t="shared" si="18"/>
        <v>-0.30745725718443068</v>
      </c>
      <c r="H51" s="19">
        <v>548.57299999999998</v>
      </c>
      <c r="I51" s="140">
        <v>440.053</v>
      </c>
      <c r="J51" s="247">
        <f t="shared" si="14"/>
        <v>6.7693376214002735E-3</v>
      </c>
      <c r="K51" s="215">
        <f t="shared" si="15"/>
        <v>5.2279708851349967E-3</v>
      </c>
      <c r="L51" s="52">
        <f t="shared" si="19"/>
        <v>-0.19782234998805989</v>
      </c>
      <c r="N51" s="27">
        <f t="shared" si="16"/>
        <v>4.9888413968715897</v>
      </c>
      <c r="O51" s="152">
        <f t="shared" si="17"/>
        <v>5.7786138249816155</v>
      </c>
      <c r="P51" s="52">
        <f t="shared" si="8"/>
        <v>0.15830778436958881</v>
      </c>
    </row>
    <row r="52" spans="1:16" ht="20.100000000000001" customHeight="1" x14ac:dyDescent="0.25">
      <c r="A52" s="38" t="s">
        <v>179</v>
      </c>
      <c r="B52" s="19">
        <v>503.76</v>
      </c>
      <c r="C52" s="140">
        <v>342.53</v>
      </c>
      <c r="D52" s="247">
        <f t="shared" si="12"/>
        <v>2.7645564935440165E-3</v>
      </c>
      <c r="E52" s="215">
        <f t="shared" si="13"/>
        <v>1.8301626383194585E-3</v>
      </c>
      <c r="F52" s="52">
        <f t="shared" si="18"/>
        <v>-0.32005319993647774</v>
      </c>
      <c r="H52" s="19">
        <v>327.84199999999998</v>
      </c>
      <c r="I52" s="140">
        <v>280.68999999999994</v>
      </c>
      <c r="J52" s="247">
        <f t="shared" si="14"/>
        <v>4.0455384870839587E-3</v>
      </c>
      <c r="K52" s="215">
        <f t="shared" si="15"/>
        <v>3.3346872939135561E-3</v>
      </c>
      <c r="L52" s="52">
        <f t="shared" si="19"/>
        <v>-0.1438253792985647</v>
      </c>
      <c r="N52" s="27">
        <f t="shared" si="16"/>
        <v>6.5079005875813873</v>
      </c>
      <c r="O52" s="152">
        <f t="shared" si="17"/>
        <v>8.1946106910343612</v>
      </c>
      <c r="P52" s="52">
        <f t="shared" si="8"/>
        <v>0.25917883666994168</v>
      </c>
    </row>
    <row r="53" spans="1:16" ht="20.100000000000001" customHeight="1" x14ac:dyDescent="0.25">
      <c r="A53" s="38" t="s">
        <v>188</v>
      </c>
      <c r="B53" s="19">
        <v>294.66000000000003</v>
      </c>
      <c r="C53" s="140">
        <v>282.24</v>
      </c>
      <c r="D53" s="247">
        <f t="shared" si="12"/>
        <v>1.6170482300851198E-3</v>
      </c>
      <c r="E53" s="215">
        <f t="shared" si="13"/>
        <v>1.5080287946728286E-3</v>
      </c>
      <c r="F53" s="52">
        <f t="shared" si="18"/>
        <v>-4.2150274893097181E-2</v>
      </c>
      <c r="H53" s="19">
        <v>210.36999999999998</v>
      </c>
      <c r="I53" s="140">
        <v>254.06800000000004</v>
      </c>
      <c r="J53" s="247">
        <f t="shared" si="14"/>
        <v>2.595945399088135E-3</v>
      </c>
      <c r="K53" s="215">
        <f t="shared" si="15"/>
        <v>3.0184093889701435E-3</v>
      </c>
      <c r="L53" s="52">
        <f t="shared" si="19"/>
        <v>0.20771973190093679</v>
      </c>
      <c r="N53" s="27">
        <f t="shared" si="16"/>
        <v>7.1394149188895657</v>
      </c>
      <c r="O53" s="152">
        <f t="shared" si="17"/>
        <v>9.0018424036281193</v>
      </c>
      <c r="P53" s="52">
        <f t="shared" si="8"/>
        <v>0.26086556193994503</v>
      </c>
    </row>
    <row r="54" spans="1:16" ht="20.100000000000001" customHeight="1" x14ac:dyDescent="0.25">
      <c r="A54" s="38" t="s">
        <v>184</v>
      </c>
      <c r="B54" s="19">
        <v>1136.81</v>
      </c>
      <c r="C54" s="140">
        <v>384.91</v>
      </c>
      <c r="D54" s="247">
        <f t="shared" si="12"/>
        <v>6.2386363892047271E-3</v>
      </c>
      <c r="E54" s="215">
        <f t="shared" si="13"/>
        <v>2.0566020527122962E-3</v>
      </c>
      <c r="F54" s="52">
        <f t="shared" si="18"/>
        <v>-0.66141219728890488</v>
      </c>
      <c r="H54" s="19">
        <v>613.57200000000012</v>
      </c>
      <c r="I54" s="140">
        <v>224.13200000000001</v>
      </c>
      <c r="J54" s="247">
        <f t="shared" si="14"/>
        <v>7.571418978035393E-3</v>
      </c>
      <c r="K54" s="215">
        <f t="shared" si="15"/>
        <v>2.6627601003221821E-3</v>
      </c>
      <c r="L54" s="52">
        <f t="shared" si="19"/>
        <v>-0.63470953694105992</v>
      </c>
      <c r="N54" s="27">
        <f t="shared" si="16"/>
        <v>5.3973135352433577</v>
      </c>
      <c r="O54" s="152">
        <f t="shared" si="17"/>
        <v>5.822971603751526</v>
      </c>
      <c r="P54" s="52">
        <f t="shared" si="8"/>
        <v>7.8864802967014591E-2</v>
      </c>
    </row>
    <row r="55" spans="1:16" ht="20.100000000000001" customHeight="1" x14ac:dyDescent="0.25">
      <c r="A55" s="38" t="s">
        <v>194</v>
      </c>
      <c r="B55" s="19">
        <v>357.20000000000005</v>
      </c>
      <c r="C55" s="140">
        <v>274.48</v>
      </c>
      <c r="D55" s="247">
        <f t="shared" si="12"/>
        <v>1.9602580186873172E-3</v>
      </c>
      <c r="E55" s="215">
        <f t="shared" si="13"/>
        <v>1.4665665517353955E-3</v>
      </c>
      <c r="F55" s="52">
        <f t="shared" si="18"/>
        <v>-0.23157894736842111</v>
      </c>
      <c r="H55" s="19">
        <v>212.62800000000001</v>
      </c>
      <c r="I55" s="140">
        <v>169.07400000000001</v>
      </c>
      <c r="J55" s="247">
        <f t="shared" si="14"/>
        <v>2.6238089001155681E-3</v>
      </c>
      <c r="K55" s="215">
        <f t="shared" si="15"/>
        <v>2.0086533881903193E-3</v>
      </c>
      <c r="L55" s="52">
        <f t="shared" si="19"/>
        <v>-0.20483661606185449</v>
      </c>
      <c r="N55" s="27">
        <f t="shared" si="16"/>
        <v>5.9526315789473685</v>
      </c>
      <c r="O55" s="152">
        <f t="shared" si="17"/>
        <v>6.1597930632468669</v>
      </c>
      <c r="P55" s="52">
        <f t="shared" si="8"/>
        <v>3.480166402909346E-2</v>
      </c>
    </row>
    <row r="56" spans="1:16" ht="20.100000000000001" customHeight="1" x14ac:dyDescent="0.25">
      <c r="A56" s="38" t="s">
        <v>190</v>
      </c>
      <c r="B56" s="19">
        <v>357.91999999999996</v>
      </c>
      <c r="C56" s="140">
        <v>267.34999999999997</v>
      </c>
      <c r="D56" s="247">
        <f t="shared" si="12"/>
        <v>1.9642092666533155E-3</v>
      </c>
      <c r="E56" s="215">
        <f t="shared" si="13"/>
        <v>1.4284704445003567E-3</v>
      </c>
      <c r="F56" s="52">
        <f t="shared" si="18"/>
        <v>-0.25304537326776932</v>
      </c>
      <c r="H56" s="19">
        <v>205.47300000000001</v>
      </c>
      <c r="I56" s="140">
        <v>154.71899999999999</v>
      </c>
      <c r="J56" s="247">
        <f t="shared" si="14"/>
        <v>2.5355168939812543E-3</v>
      </c>
      <c r="K56" s="215">
        <f t="shared" si="15"/>
        <v>1.8381113806227923E-3</v>
      </c>
      <c r="L56" s="52">
        <f t="shared" si="19"/>
        <v>-0.24701055613146261</v>
      </c>
      <c r="N56" s="27">
        <f t="shared" ref="N56" si="20">(H56/B56)*10</f>
        <v>5.7407521233795267</v>
      </c>
      <c r="O56" s="152">
        <f t="shared" ref="O56" si="21">(I56/C56)*10</f>
        <v>5.7871329717598661</v>
      </c>
      <c r="P56" s="52">
        <f t="shared" ref="P56" si="22">(O56-N56)/N56</f>
        <v>8.0792285372243925E-3</v>
      </c>
    </row>
    <row r="57" spans="1:16" ht="20.100000000000001" customHeight="1" x14ac:dyDescent="0.25">
      <c r="A57" s="38" t="s">
        <v>195</v>
      </c>
      <c r="B57" s="19">
        <v>77.070000000000007</v>
      </c>
      <c r="C57" s="140">
        <v>156.49</v>
      </c>
      <c r="D57" s="247">
        <f t="shared" si="12"/>
        <v>4.2294816769381725E-4</v>
      </c>
      <c r="E57" s="215">
        <f t="shared" si="13"/>
        <v>8.3613742232975822E-4</v>
      </c>
      <c r="F57" s="52">
        <f t="shared" si="18"/>
        <v>1.0304917607369923</v>
      </c>
      <c r="H57" s="19">
        <v>52.655999999999999</v>
      </c>
      <c r="I57" s="140">
        <v>90.364000000000004</v>
      </c>
      <c r="J57" s="247">
        <f t="shared" si="14"/>
        <v>6.4976993361403647E-4</v>
      </c>
      <c r="K57" s="215">
        <f t="shared" si="15"/>
        <v>1.0735533244048761E-3</v>
      </c>
      <c r="L57" s="52">
        <f t="shared" si="19"/>
        <v>0.71611972044971151</v>
      </c>
      <c r="N57" s="27">
        <f t="shared" ref="N57:N60" si="23">(H57/B57)*10</f>
        <v>6.8322304398598668</v>
      </c>
      <c r="O57" s="152">
        <f t="shared" ref="O57:O60" si="24">(I57/C57)*10</f>
        <v>5.7744264809252988</v>
      </c>
      <c r="P57" s="52">
        <f t="shared" ref="P57:P60" si="25">(O57-N57)/N57</f>
        <v>-0.15482556805508807</v>
      </c>
    </row>
    <row r="58" spans="1:16" ht="20.100000000000001" customHeight="1" x14ac:dyDescent="0.25">
      <c r="A58" s="38" t="s">
        <v>224</v>
      </c>
      <c r="B58" s="19">
        <v>91.31</v>
      </c>
      <c r="C58" s="140">
        <v>114.44999999999999</v>
      </c>
      <c r="D58" s="247">
        <f t="shared" si="12"/>
        <v>5.0109507191024329E-4</v>
      </c>
      <c r="E58" s="215">
        <f t="shared" si="13"/>
        <v>6.1151465260170495E-4</v>
      </c>
      <c r="F58" s="52">
        <f t="shared" si="18"/>
        <v>0.25342240718431702</v>
      </c>
      <c r="H58" s="19">
        <v>64.373999999999995</v>
      </c>
      <c r="I58" s="140">
        <v>81.387</v>
      </c>
      <c r="J58" s="247">
        <f t="shared" si="14"/>
        <v>7.9436891724532781E-4</v>
      </c>
      <c r="K58" s="215">
        <f t="shared" si="15"/>
        <v>9.6690368303018501E-4</v>
      </c>
      <c r="L58" s="52">
        <f t="shared" si="19"/>
        <v>0.26428371702861414</v>
      </c>
      <c r="N58" s="27">
        <f t="shared" ref="N58:N59" si="26">(H58/B58)*10</f>
        <v>7.0500492826634531</v>
      </c>
      <c r="O58" s="152">
        <f t="shared" ref="O58:O59" si="27">(I58/C58)*10</f>
        <v>7.1111402359108791</v>
      </c>
      <c r="P58" s="52">
        <f t="shared" ref="P58:P59" si="28">(O58-N58)/N58</f>
        <v>8.6653228648561013E-3</v>
      </c>
    </row>
    <row r="59" spans="1:16" ht="20.100000000000001" customHeight="1" x14ac:dyDescent="0.25">
      <c r="A59" s="38" t="s">
        <v>192</v>
      </c>
      <c r="B59" s="19">
        <v>206.2</v>
      </c>
      <c r="C59" s="140">
        <v>122.50999999999999</v>
      </c>
      <c r="D59" s="247">
        <f t="shared" si="12"/>
        <v>1.1315935147069561E-3</v>
      </c>
      <c r="E59" s="215">
        <f t="shared" si="13"/>
        <v>6.5457981730218326E-4</v>
      </c>
      <c r="F59" s="52">
        <f t="shared" ref="F59:F60" si="29">(C59-B59)/B59</f>
        <v>-0.40586808923375367</v>
      </c>
      <c r="H59" s="19">
        <v>104.435</v>
      </c>
      <c r="I59" s="140">
        <v>80.516999999999996</v>
      </c>
      <c r="J59" s="247">
        <f t="shared" si="14"/>
        <v>1.2887177722763199E-3</v>
      </c>
      <c r="K59" s="215">
        <f t="shared" si="15"/>
        <v>9.5656780378366817E-4</v>
      </c>
      <c r="L59" s="52">
        <f t="shared" ref="L59:L60" si="30">(I59-H59)/H59</f>
        <v>-0.22902283717144642</v>
      </c>
      <c r="N59" s="27">
        <f t="shared" si="26"/>
        <v>5.0647429679922409</v>
      </c>
      <c r="O59" s="152">
        <f t="shared" si="27"/>
        <v>6.5722798138927443</v>
      </c>
      <c r="P59" s="52">
        <f t="shared" si="28"/>
        <v>0.29765317913025691</v>
      </c>
    </row>
    <row r="60" spans="1:16" ht="20.100000000000001" customHeight="1" x14ac:dyDescent="0.25">
      <c r="A60" s="38" t="s">
        <v>213</v>
      </c>
      <c r="B60" s="19">
        <v>115.17999999999999</v>
      </c>
      <c r="C60" s="140">
        <v>89.81</v>
      </c>
      <c r="D60" s="247">
        <f t="shared" si="12"/>
        <v>6.3208991767190685E-4</v>
      </c>
      <c r="E60" s="215">
        <f t="shared" si="13"/>
        <v>4.7986134513026762E-4</v>
      </c>
      <c r="F60" s="52">
        <f t="shared" si="29"/>
        <v>-0.22026393471088723</v>
      </c>
      <c r="H60" s="19">
        <v>89.546999999999997</v>
      </c>
      <c r="I60" s="140">
        <v>76.864999999999995</v>
      </c>
      <c r="J60" s="247">
        <f t="shared" si="14"/>
        <v>1.1050012960600144E-3</v>
      </c>
      <c r="K60" s="215">
        <f t="shared" si="15"/>
        <v>9.1318087159024375E-4</v>
      </c>
      <c r="L60" s="52">
        <f t="shared" si="30"/>
        <v>-0.14162395166783925</v>
      </c>
      <c r="N60" s="27">
        <f t="shared" si="23"/>
        <v>7.7745268275742321</v>
      </c>
      <c r="O60" s="152">
        <f t="shared" si="24"/>
        <v>8.5586237612737985</v>
      </c>
      <c r="P60" s="52">
        <f t="shared" si="25"/>
        <v>0.10085461804808207</v>
      </c>
    </row>
    <row r="61" spans="1:16" ht="20.100000000000001" customHeight="1" thickBot="1" x14ac:dyDescent="0.3">
      <c r="A61" s="8" t="s">
        <v>17</v>
      </c>
      <c r="B61" s="19">
        <f>B62-SUM(B39:B60)</f>
        <v>194.60999999998603</v>
      </c>
      <c r="C61" s="140">
        <f>C62-SUM(C39:C60)</f>
        <v>218.28999999997905</v>
      </c>
      <c r="D61" s="247">
        <f t="shared" si="12"/>
        <v>1.0679893981430889E-3</v>
      </c>
      <c r="E61" s="215">
        <f t="shared" si="13"/>
        <v>1.1663393055169366E-3</v>
      </c>
      <c r="F61" s="52">
        <f t="shared" ref="F61" si="31">(C61-B61)/B61</f>
        <v>0.12167925594776587</v>
      </c>
      <c r="H61" s="19">
        <f>H62-SUM(H39:H60)</f>
        <v>189.46299999998882</v>
      </c>
      <c r="I61" s="140">
        <f>I62-SUM(I39:I60)</f>
        <v>159.15499999998428</v>
      </c>
      <c r="J61" s="247">
        <f t="shared" si="14"/>
        <v>2.33795504657226E-3</v>
      </c>
      <c r="K61" s="215">
        <f t="shared" si="15"/>
        <v>1.8908124844588682E-3</v>
      </c>
      <c r="L61" s="52">
        <f t="shared" ref="L61" si="32">(I61-H61)/H61</f>
        <v>-0.15996790930158569</v>
      </c>
      <c r="N61" s="27">
        <f t="shared" si="16"/>
        <v>9.7355223267048157</v>
      </c>
      <c r="O61" s="152">
        <f t="shared" si="17"/>
        <v>7.2909890512620628</v>
      </c>
      <c r="P61" s="52">
        <f t="shared" ref="P61" si="33">(O61-N61)/N61</f>
        <v>-0.25109420875522298</v>
      </c>
    </row>
    <row r="62" spans="1:16" ht="26.25" customHeight="1" thickBot="1" x14ac:dyDescent="0.3">
      <c r="A62" s="12" t="s">
        <v>18</v>
      </c>
      <c r="B62" s="17">
        <v>182220.91000000006</v>
      </c>
      <c r="C62" s="145">
        <v>187158.22999999998</v>
      </c>
      <c r="D62" s="253">
        <f>SUM(D39:D61)</f>
        <v>0.99999999999999944</v>
      </c>
      <c r="E62" s="254">
        <f>SUM(E39:E61)</f>
        <v>1</v>
      </c>
      <c r="F62" s="57">
        <f t="shared" si="18"/>
        <v>2.7095243899286411E-2</v>
      </c>
      <c r="G62" s="1"/>
      <c r="H62" s="17">
        <v>81037.914000000004</v>
      </c>
      <c r="I62" s="145">
        <v>84172.810000000012</v>
      </c>
      <c r="J62" s="253">
        <f>SUM(J39:J61)</f>
        <v>1</v>
      </c>
      <c r="K62" s="254">
        <f>SUM(K39:K61)</f>
        <v>0.99999999999999956</v>
      </c>
      <c r="L62" s="57">
        <f t="shared" si="19"/>
        <v>3.8684312629271377E-2</v>
      </c>
      <c r="M62" s="1"/>
      <c r="N62" s="29">
        <f t="shared" si="16"/>
        <v>4.4472346230737179</v>
      </c>
      <c r="O62" s="146">
        <f t="shared" si="17"/>
        <v>4.4974143001886704</v>
      </c>
      <c r="P62" s="57">
        <f t="shared" si="8"/>
        <v>1.1283343778311996E-2</v>
      </c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B5</f>
        <v>jan-jun</v>
      </c>
      <c r="C66" s="353"/>
      <c r="D66" s="359" t="str">
        <f>B5</f>
        <v>jan-jun</v>
      </c>
      <c r="E66" s="353"/>
      <c r="F66" s="131" t="str">
        <f>F37</f>
        <v>2024/2023</v>
      </c>
      <c r="H66" s="348" t="str">
        <f>B5</f>
        <v>jan-jun</v>
      </c>
      <c r="I66" s="353"/>
      <c r="J66" s="359" t="str">
        <f>B5</f>
        <v>jan-jun</v>
      </c>
      <c r="K66" s="349"/>
      <c r="L66" s="131" t="str">
        <f>L37</f>
        <v>2024/2023</v>
      </c>
      <c r="N66" s="348" t="str">
        <f>B5</f>
        <v>jan-jun</v>
      </c>
      <c r="O66" s="349"/>
      <c r="P66" s="131" t="str">
        <f>P37</f>
        <v>2024/2023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162</v>
      </c>
      <c r="B68" s="119">
        <v>14718.880000000001</v>
      </c>
      <c r="C68" s="147">
        <v>14409.42</v>
      </c>
      <c r="D68" s="247">
        <f>B68/$B$96</f>
        <v>0.20559641955644506</v>
      </c>
      <c r="E68" s="246">
        <f>C68/$C$96</f>
        <v>0.29363342070009435</v>
      </c>
      <c r="F68" s="61">
        <f t="shared" ref="F68:F94" si="34">(C68-B68)/B68</f>
        <v>-2.1024697531333968E-2</v>
      </c>
      <c r="H68" s="19">
        <v>15234.224</v>
      </c>
      <c r="I68" s="147">
        <v>15293.344999999999</v>
      </c>
      <c r="J68" s="245">
        <f>H68/$H$96</f>
        <v>0.28160836420369262</v>
      </c>
      <c r="K68" s="246">
        <f>I68/$I$96</f>
        <v>0.36793793376174333</v>
      </c>
      <c r="L68" s="61">
        <f t="shared" ref="L68:L82" si="35">(I68-H68)/H68</f>
        <v>3.8808015426318519E-3</v>
      </c>
      <c r="N68" s="41">
        <f t="shared" ref="N68:N96" si="36">(H68/B68)*10</f>
        <v>10.350124465991977</v>
      </c>
      <c r="O68" s="149">
        <f t="shared" ref="O68:O96" si="37">(I68/C68)*10</f>
        <v>10.613435516488519</v>
      </c>
      <c r="P68" s="61">
        <f t="shared" si="8"/>
        <v>2.5440375269081911E-2</v>
      </c>
    </row>
    <row r="69" spans="1:16" ht="20.100000000000001" customHeight="1" x14ac:dyDescent="0.25">
      <c r="A69" s="307" t="s">
        <v>163</v>
      </c>
      <c r="B69" s="119">
        <v>35448.840000000004</v>
      </c>
      <c r="C69" s="140">
        <v>12530.75</v>
      </c>
      <c r="D69" s="247">
        <f t="shared" ref="D69:D95" si="38">B69/$B$96</f>
        <v>0.49515687208736614</v>
      </c>
      <c r="E69" s="215">
        <f t="shared" ref="E69:E95" si="39">C69/$C$96</f>
        <v>0.2553501103054604</v>
      </c>
      <c r="F69" s="52">
        <f t="shared" si="34"/>
        <v>-0.64651170531955349</v>
      </c>
      <c r="H69" s="19">
        <v>20167.397999999997</v>
      </c>
      <c r="I69" s="140">
        <v>6900.674</v>
      </c>
      <c r="J69" s="214">
        <f t="shared" ref="J69:J96" si="40">H69/$H$96</f>
        <v>0.37279929460304778</v>
      </c>
      <c r="K69" s="215">
        <f t="shared" ref="K69:K96" si="41">I69/$I$96</f>
        <v>0.16602121596834338</v>
      </c>
      <c r="L69" s="52">
        <f t="shared" si="35"/>
        <v>-0.6578302267848336</v>
      </c>
      <c r="N69" s="40">
        <f t="shared" si="36"/>
        <v>5.689155978023539</v>
      </c>
      <c r="O69" s="143">
        <f t="shared" si="37"/>
        <v>5.5069919996807846</v>
      </c>
      <c r="P69" s="52">
        <f t="shared" si="8"/>
        <v>-3.2019508525769014E-2</v>
      </c>
    </row>
    <row r="70" spans="1:16" ht="20.100000000000001" customHeight="1" x14ac:dyDescent="0.25">
      <c r="A70" s="307" t="s">
        <v>166</v>
      </c>
      <c r="B70" s="119">
        <v>4214.34</v>
      </c>
      <c r="C70" s="140">
        <v>3777.33</v>
      </c>
      <c r="D70" s="247">
        <f t="shared" si="38"/>
        <v>5.8866789782477238E-2</v>
      </c>
      <c r="E70" s="215">
        <f t="shared" si="39"/>
        <v>7.6973974595305528E-2</v>
      </c>
      <c r="F70" s="52">
        <f t="shared" si="34"/>
        <v>-0.1036959523911218</v>
      </c>
      <c r="H70" s="19">
        <v>3846.4390000000003</v>
      </c>
      <c r="I70" s="140">
        <v>3389.5049999999997</v>
      </c>
      <c r="J70" s="214">
        <f t="shared" si="40"/>
        <v>7.1102367590189508E-2</v>
      </c>
      <c r="K70" s="215">
        <f t="shared" si="41"/>
        <v>8.1547069406666603E-2</v>
      </c>
      <c r="L70" s="52">
        <f t="shared" si="35"/>
        <v>-0.11879403261042243</v>
      </c>
      <c r="N70" s="40">
        <f t="shared" si="36"/>
        <v>9.1270258213623006</v>
      </c>
      <c r="O70" s="143">
        <f t="shared" si="37"/>
        <v>8.9732827155689332</v>
      </c>
      <c r="P70" s="52">
        <f t="shared" si="8"/>
        <v>-1.68448198572555E-2</v>
      </c>
    </row>
    <row r="71" spans="1:16" ht="20.100000000000001" customHeight="1" x14ac:dyDescent="0.25">
      <c r="A71" s="307" t="s">
        <v>177</v>
      </c>
      <c r="B71" s="119">
        <v>1013.3500000000001</v>
      </c>
      <c r="C71" s="140">
        <v>1017.51</v>
      </c>
      <c r="D71" s="247">
        <f t="shared" si="38"/>
        <v>1.4154686481411874E-2</v>
      </c>
      <c r="E71" s="215">
        <f t="shared" si="39"/>
        <v>2.0734695907021448E-2</v>
      </c>
      <c r="F71" s="52">
        <f t="shared" si="34"/>
        <v>4.1051956382294899E-3</v>
      </c>
      <c r="H71" s="19">
        <v>3010.4629999999997</v>
      </c>
      <c r="I71" s="140">
        <v>3088.56</v>
      </c>
      <c r="J71" s="214">
        <f t="shared" si="40"/>
        <v>5.5649146351382316E-2</v>
      </c>
      <c r="K71" s="215">
        <f t="shared" si="41"/>
        <v>7.4306725225852813E-2</v>
      </c>
      <c r="L71" s="52">
        <f t="shared" si="35"/>
        <v>2.5941856784155864E-2</v>
      </c>
      <c r="N71" s="40">
        <f t="shared" si="36"/>
        <v>29.708027828489655</v>
      </c>
      <c r="O71" s="143">
        <f t="shared" si="37"/>
        <v>30.354099714007724</v>
      </c>
      <c r="P71" s="52">
        <f t="shared" si="8"/>
        <v>2.174738388047736E-2</v>
      </c>
    </row>
    <row r="72" spans="1:16" ht="20.100000000000001" customHeight="1" x14ac:dyDescent="0.25">
      <c r="A72" s="307" t="s">
        <v>170</v>
      </c>
      <c r="B72" s="119">
        <v>3276.1800000000003</v>
      </c>
      <c r="C72" s="140">
        <v>2901.74</v>
      </c>
      <c r="D72" s="247">
        <f t="shared" si="38"/>
        <v>4.5762373076105936E-2</v>
      </c>
      <c r="E72" s="215">
        <f t="shared" si="39"/>
        <v>5.9131307310238149E-2</v>
      </c>
      <c r="F72" s="52">
        <f t="shared" si="34"/>
        <v>-0.11429164453723559</v>
      </c>
      <c r="H72" s="19">
        <v>2051.9490000000001</v>
      </c>
      <c r="I72" s="140">
        <v>1857.941</v>
      </c>
      <c r="J72" s="214">
        <f t="shared" si="40"/>
        <v>3.7930780151283247E-2</v>
      </c>
      <c r="K72" s="215">
        <f t="shared" si="41"/>
        <v>4.469963716840411E-2</v>
      </c>
      <c r="L72" s="52">
        <f t="shared" si="35"/>
        <v>-9.4548158848002578E-2</v>
      </c>
      <c r="N72" s="40">
        <f t="shared" si="36"/>
        <v>6.2632364522095854</v>
      </c>
      <c r="O72" s="143">
        <f t="shared" si="37"/>
        <v>6.4028513926127086</v>
      </c>
      <c r="P72" s="52">
        <f t="shared" ref="P72:P76" si="42">(O72-N72)/N72</f>
        <v>2.229118147916466E-2</v>
      </c>
    </row>
    <row r="73" spans="1:16" ht="20.100000000000001" customHeight="1" x14ac:dyDescent="0.25">
      <c r="A73" s="307" t="s">
        <v>164</v>
      </c>
      <c r="B73" s="119">
        <v>2426.2399999999998</v>
      </c>
      <c r="C73" s="140">
        <v>2901.88</v>
      </c>
      <c r="D73" s="247">
        <f t="shared" si="38"/>
        <v>3.3890231932363686E-2</v>
      </c>
      <c r="E73" s="215">
        <f t="shared" si="39"/>
        <v>5.9134160213331961E-2</v>
      </c>
      <c r="F73" s="52">
        <f t="shared" si="34"/>
        <v>0.19603996307043012</v>
      </c>
      <c r="H73" s="19">
        <v>1208.9359999999999</v>
      </c>
      <c r="I73" s="140">
        <v>1588.2720000000002</v>
      </c>
      <c r="J73" s="214">
        <f t="shared" si="40"/>
        <v>2.234747824286654E-2</v>
      </c>
      <c r="K73" s="215">
        <f t="shared" si="41"/>
        <v>3.82117527546545E-2</v>
      </c>
      <c r="L73" s="52">
        <f t="shared" si="35"/>
        <v>0.31377674252400478</v>
      </c>
      <c r="N73" s="40">
        <f t="shared" si="36"/>
        <v>4.9827552097072019</v>
      </c>
      <c r="O73" s="143">
        <f t="shared" si="37"/>
        <v>5.4732518229561533</v>
      </c>
      <c r="P73" s="52">
        <f t="shared" si="42"/>
        <v>9.8438834059796032E-2</v>
      </c>
    </row>
    <row r="74" spans="1:16" ht="20.100000000000001" customHeight="1" x14ac:dyDescent="0.25">
      <c r="A74" s="307" t="s">
        <v>197</v>
      </c>
      <c r="B74" s="119">
        <v>1740.97</v>
      </c>
      <c r="C74" s="140">
        <v>1402.96</v>
      </c>
      <c r="D74" s="247">
        <f t="shared" si="38"/>
        <v>2.4318236071982659E-2</v>
      </c>
      <c r="E74" s="215">
        <f t="shared" si="39"/>
        <v>2.8589349460658678E-2</v>
      </c>
      <c r="F74" s="52">
        <f t="shared" si="34"/>
        <v>-0.19415038742769836</v>
      </c>
      <c r="H74" s="19">
        <v>1639.4500000000003</v>
      </c>
      <c r="I74" s="140">
        <v>1351.48</v>
      </c>
      <c r="J74" s="214">
        <f t="shared" si="40"/>
        <v>3.030563504210939E-2</v>
      </c>
      <c r="K74" s="215">
        <f t="shared" si="41"/>
        <v>3.2514846079802741E-2</v>
      </c>
      <c r="L74" s="52">
        <f t="shared" si="35"/>
        <v>-0.17565037055109958</v>
      </c>
      <c r="N74" s="40">
        <f t="shared" si="36"/>
        <v>9.4168767985663173</v>
      </c>
      <c r="O74" s="143">
        <f t="shared" si="37"/>
        <v>9.6330615270570803</v>
      </c>
      <c r="P74" s="52">
        <f t="shared" si="42"/>
        <v>2.2957157995703657E-2</v>
      </c>
    </row>
    <row r="75" spans="1:16" ht="20.100000000000001" customHeight="1" x14ac:dyDescent="0.25">
      <c r="A75" s="307" t="s">
        <v>176</v>
      </c>
      <c r="B75" s="119">
        <v>554.35</v>
      </c>
      <c r="C75" s="140">
        <v>2199.23</v>
      </c>
      <c r="D75" s="247">
        <f t="shared" si="38"/>
        <v>7.7432776937589893E-3</v>
      </c>
      <c r="E75" s="215">
        <f t="shared" si="39"/>
        <v>4.4815643364290066E-2</v>
      </c>
      <c r="F75" s="52">
        <f t="shared" si="34"/>
        <v>2.96722287363579</v>
      </c>
      <c r="H75" s="19">
        <v>258.46999999999997</v>
      </c>
      <c r="I75" s="140">
        <v>1155.604</v>
      </c>
      <c r="J75" s="214">
        <f t="shared" si="40"/>
        <v>4.7778812951502101E-3</v>
      </c>
      <c r="K75" s="215">
        <f t="shared" si="41"/>
        <v>2.7802324998671361E-2</v>
      </c>
      <c r="L75" s="52">
        <f t="shared" si="35"/>
        <v>3.470940534684877</v>
      </c>
      <c r="N75" s="40">
        <f t="shared" si="36"/>
        <v>4.6625777938125719</v>
      </c>
      <c r="O75" s="143">
        <f t="shared" si="37"/>
        <v>5.2545845591411542</v>
      </c>
      <c r="P75" s="52">
        <f t="shared" si="42"/>
        <v>0.12696984190037516</v>
      </c>
    </row>
    <row r="76" spans="1:16" ht="20.100000000000001" customHeight="1" x14ac:dyDescent="0.25">
      <c r="A76" s="307" t="s">
        <v>201</v>
      </c>
      <c r="B76" s="119">
        <v>428.24</v>
      </c>
      <c r="C76" s="140">
        <v>590.33000000000004</v>
      </c>
      <c r="D76" s="247">
        <f t="shared" si="38"/>
        <v>5.9817466214040762E-3</v>
      </c>
      <c r="E76" s="215">
        <f t="shared" si="39"/>
        <v>1.2029673452636312E-2</v>
      </c>
      <c r="F76" s="52">
        <f t="shared" si="34"/>
        <v>0.37850270876144226</v>
      </c>
      <c r="H76" s="19">
        <v>601.19499999999994</v>
      </c>
      <c r="I76" s="140">
        <v>904.04900000000009</v>
      </c>
      <c r="J76" s="214">
        <f t="shared" si="40"/>
        <v>1.1113236914295008E-2</v>
      </c>
      <c r="K76" s="215">
        <f t="shared" si="41"/>
        <v>2.1750239799034829E-2</v>
      </c>
      <c r="L76" s="52">
        <f t="shared" si="35"/>
        <v>0.50375335789552511</v>
      </c>
      <c r="N76" s="40">
        <f t="shared" si="36"/>
        <v>14.03873995890155</v>
      </c>
      <c r="O76" s="143">
        <f t="shared" si="37"/>
        <v>15.314298782037167</v>
      </c>
      <c r="P76" s="52">
        <f t="shared" si="42"/>
        <v>9.0859922391170342E-2</v>
      </c>
    </row>
    <row r="77" spans="1:16" ht="20.100000000000001" customHeight="1" x14ac:dyDescent="0.25">
      <c r="A77" s="307" t="s">
        <v>180</v>
      </c>
      <c r="B77" s="119">
        <v>533.72</v>
      </c>
      <c r="C77" s="140">
        <v>823.73</v>
      </c>
      <c r="D77" s="247">
        <f t="shared" si="38"/>
        <v>7.4551135035862684E-3</v>
      </c>
      <c r="E77" s="215">
        <f t="shared" si="39"/>
        <v>1.6785870467603048E-2</v>
      </c>
      <c r="F77" s="52">
        <f t="shared" si="34"/>
        <v>0.54337480326763088</v>
      </c>
      <c r="H77" s="19">
        <v>418.67399999999998</v>
      </c>
      <c r="I77" s="140">
        <v>555.11999999999989</v>
      </c>
      <c r="J77" s="214">
        <f t="shared" si="40"/>
        <v>7.7392914975266732E-3</v>
      </c>
      <c r="K77" s="215">
        <f t="shared" si="41"/>
        <v>1.3355463163213732E-2</v>
      </c>
      <c r="L77" s="52">
        <f t="shared" si="35"/>
        <v>0.325900342509924</v>
      </c>
      <c r="N77" s="40">
        <f t="shared" ref="N77:N78" si="43">(H77/B77)*10</f>
        <v>7.8444502735516739</v>
      </c>
      <c r="O77" s="143">
        <f t="shared" ref="O77:O78" si="44">(I77/C77)*10</f>
        <v>6.739101404586453</v>
      </c>
      <c r="P77" s="52">
        <f t="shared" ref="P77:P78" si="45">(O77-N77)/N77</f>
        <v>-0.14090839133648561</v>
      </c>
    </row>
    <row r="78" spans="1:16" ht="20.100000000000001" customHeight="1" x14ac:dyDescent="0.25">
      <c r="A78" s="307" t="s">
        <v>208</v>
      </c>
      <c r="B78" s="119">
        <v>949.24</v>
      </c>
      <c r="C78" s="140">
        <v>483.45</v>
      </c>
      <c r="D78" s="247">
        <f t="shared" si="38"/>
        <v>1.3259184482770421E-2</v>
      </c>
      <c r="E78" s="215">
        <f t="shared" si="39"/>
        <v>9.8516857193044968E-3</v>
      </c>
      <c r="F78" s="52">
        <f t="shared" si="34"/>
        <v>-0.49069782141502677</v>
      </c>
      <c r="H78" s="19">
        <v>857.98199999999997</v>
      </c>
      <c r="I78" s="140">
        <v>525.6</v>
      </c>
      <c r="J78" s="214">
        <f t="shared" si="40"/>
        <v>1.5860007541979991E-2</v>
      </c>
      <c r="K78" s="215">
        <f t="shared" si="41"/>
        <v>1.2645250465818452E-2</v>
      </c>
      <c r="L78" s="52">
        <f t="shared" si="35"/>
        <v>-0.38739973565878999</v>
      </c>
      <c r="N78" s="40">
        <f t="shared" si="43"/>
        <v>9.0386203699801939</v>
      </c>
      <c r="O78" s="143">
        <f t="shared" si="44"/>
        <v>10.871858516909711</v>
      </c>
      <c r="P78" s="52">
        <f t="shared" si="45"/>
        <v>0.20282278399679421</v>
      </c>
    </row>
    <row r="79" spans="1:16" ht="20.100000000000001" customHeight="1" x14ac:dyDescent="0.25">
      <c r="A79" s="307" t="s">
        <v>175</v>
      </c>
      <c r="B79" s="119">
        <v>586.74</v>
      </c>
      <c r="C79" s="140">
        <v>568.48</v>
      </c>
      <c r="D79" s="247">
        <f t="shared" si="38"/>
        <v>8.1957080437199403E-3</v>
      </c>
      <c r="E79" s="215">
        <f t="shared" si="39"/>
        <v>1.1584416791209477E-2</v>
      </c>
      <c r="F79" s="52">
        <f t="shared" si="34"/>
        <v>-3.1121109861267326E-2</v>
      </c>
      <c r="H79" s="19">
        <v>537.13499999999999</v>
      </c>
      <c r="I79" s="140">
        <v>473.02</v>
      </c>
      <c r="J79" s="214">
        <f t="shared" si="40"/>
        <v>9.9290721146380947E-3</v>
      </c>
      <c r="K79" s="215">
        <f t="shared" si="41"/>
        <v>1.1380244245322382E-2</v>
      </c>
      <c r="L79" s="52">
        <f t="shared" ref="L79:L80" si="46">(I79-H79)/H79</f>
        <v>-0.11936477794223056</v>
      </c>
      <c r="N79" s="40">
        <f t="shared" ref="N79:N80" si="47">(H79/B79)*10</f>
        <v>9.15456590653441</v>
      </c>
      <c r="O79" s="143">
        <f t="shared" ref="O79:O80" si="48">(I79/C79)*10</f>
        <v>8.3207852518998031</v>
      </c>
      <c r="P79" s="52">
        <f t="shared" ref="P79:P80" si="49">(O79-N79)/N79</f>
        <v>-9.107812026777426E-2</v>
      </c>
    </row>
    <row r="80" spans="1:16" ht="20.100000000000001" customHeight="1" x14ac:dyDescent="0.25">
      <c r="A80" s="307" t="s">
        <v>210</v>
      </c>
      <c r="B80" s="119">
        <v>72.27</v>
      </c>
      <c r="C80" s="140">
        <v>175.6</v>
      </c>
      <c r="D80" s="247">
        <f t="shared" si="38"/>
        <v>1.0094825993108363E-3</v>
      </c>
      <c r="E80" s="215">
        <f t="shared" si="39"/>
        <v>3.5783555948078805E-3</v>
      </c>
      <c r="F80" s="52">
        <f t="shared" si="34"/>
        <v>1.4297772242977722</v>
      </c>
      <c r="H80" s="19">
        <v>138.70599999999999</v>
      </c>
      <c r="I80" s="140">
        <v>470.82499999999999</v>
      </c>
      <c r="J80" s="214">
        <f t="shared" si="40"/>
        <v>2.5640144037029637E-3</v>
      </c>
      <c r="K80" s="215">
        <f t="shared" si="41"/>
        <v>1.1327435408236249E-2</v>
      </c>
      <c r="L80" s="52">
        <f t="shared" si="46"/>
        <v>2.3944097587703492</v>
      </c>
      <c r="N80" s="40">
        <f t="shared" si="47"/>
        <v>19.192749411927494</v>
      </c>
      <c r="O80" s="143">
        <f t="shared" si="48"/>
        <v>26.812357630979498</v>
      </c>
      <c r="P80" s="52">
        <f t="shared" si="49"/>
        <v>0.39700451746203363</v>
      </c>
    </row>
    <row r="81" spans="1:16" ht="20.100000000000001" customHeight="1" x14ac:dyDescent="0.25">
      <c r="A81" s="307" t="s">
        <v>196</v>
      </c>
      <c r="B81" s="119">
        <v>752.34</v>
      </c>
      <c r="C81" s="140">
        <v>728.16</v>
      </c>
      <c r="D81" s="247">
        <f t="shared" si="38"/>
        <v>1.0508843763186863E-2</v>
      </c>
      <c r="E81" s="215">
        <f t="shared" si="39"/>
        <v>1.4838356548492632E-2</v>
      </c>
      <c r="F81" s="52">
        <f t="shared" si="34"/>
        <v>-3.2139724060929985E-2</v>
      </c>
      <c r="H81" s="19">
        <v>406.06099999999992</v>
      </c>
      <c r="I81" s="140">
        <v>379.37400000000002</v>
      </c>
      <c r="J81" s="214">
        <f t="shared" si="40"/>
        <v>7.5061371013656879E-3</v>
      </c>
      <c r="K81" s="215">
        <f t="shared" si="41"/>
        <v>9.1272436267492568E-3</v>
      </c>
      <c r="L81" s="52">
        <f t="shared" si="35"/>
        <v>-6.5721652658097929E-2</v>
      </c>
      <c r="N81" s="40">
        <f t="shared" ref="N81" si="50">(H81/B81)*10</f>
        <v>5.3973070686125943</v>
      </c>
      <c r="O81" s="143">
        <f t="shared" ref="O81" si="51">(I81/C81)*10</f>
        <v>5.2100362557679638</v>
      </c>
      <c r="P81" s="52">
        <f t="shared" ref="P81" si="52">(O81-N81)/N81</f>
        <v>-3.4697083279489872E-2</v>
      </c>
    </row>
    <row r="82" spans="1:16" ht="20.100000000000001" customHeight="1" x14ac:dyDescent="0.25">
      <c r="A82" s="307" t="s">
        <v>225</v>
      </c>
      <c r="B82" s="119">
        <v>667.82999999999993</v>
      </c>
      <c r="C82" s="140">
        <v>347.76</v>
      </c>
      <c r="D82" s="247">
        <f t="shared" si="38"/>
        <v>9.3283902628719488E-3</v>
      </c>
      <c r="E82" s="215">
        <f t="shared" si="39"/>
        <v>7.0866112850249911E-3</v>
      </c>
      <c r="F82" s="52">
        <f t="shared" si="34"/>
        <v>-0.4792686761601006</v>
      </c>
      <c r="H82" s="19">
        <v>576.64499999999998</v>
      </c>
      <c r="I82" s="140">
        <v>301.53400000000005</v>
      </c>
      <c r="J82" s="214">
        <f t="shared" si="40"/>
        <v>1.0659424147645348E-2</v>
      </c>
      <c r="K82" s="215">
        <f t="shared" si="41"/>
        <v>7.2545147525877127E-3</v>
      </c>
      <c r="L82" s="52">
        <f t="shared" si="35"/>
        <v>-0.47708902357603022</v>
      </c>
      <c r="N82" s="40">
        <f t="shared" ref="N82" si="53">(H82/B82)*10</f>
        <v>8.6346076097210371</v>
      </c>
      <c r="O82" s="143">
        <f t="shared" ref="O82" si="54">(I82/C82)*10</f>
        <v>8.6707499424890742</v>
      </c>
      <c r="P82" s="52">
        <f t="shared" ref="P82" si="55">(O82-N82)/N82</f>
        <v>4.1857527755340225E-3</v>
      </c>
    </row>
    <row r="83" spans="1:16" ht="20.100000000000001" customHeight="1" x14ac:dyDescent="0.25">
      <c r="A83" s="307" t="s">
        <v>183</v>
      </c>
      <c r="B83" s="119">
        <v>569.35</v>
      </c>
      <c r="C83" s="140">
        <v>350.98</v>
      </c>
      <c r="D83" s="247">
        <f t="shared" si="38"/>
        <v>7.9528008567541809E-3</v>
      </c>
      <c r="E83" s="215">
        <f t="shared" si="39"/>
        <v>7.1522280561826307E-3</v>
      </c>
      <c r="F83" s="52">
        <f t="shared" si="34"/>
        <v>-0.38354263633968561</v>
      </c>
      <c r="H83" s="19">
        <v>433.73500000000001</v>
      </c>
      <c r="I83" s="140">
        <v>297.36799999999999</v>
      </c>
      <c r="J83" s="214">
        <f t="shared" si="40"/>
        <v>8.0176977736370822E-3</v>
      </c>
      <c r="K83" s="215">
        <f t="shared" si="41"/>
        <v>7.154286226254759E-3</v>
      </c>
      <c r="L83" s="52">
        <f t="shared" ref="L83:L94" si="56">(I83-H83)/H83</f>
        <v>-0.31440165077754856</v>
      </c>
      <c r="N83" s="40">
        <f t="shared" ref="N83" si="57">(H83/B83)*10</f>
        <v>7.6180732414156491</v>
      </c>
      <c r="O83" s="143">
        <f t="shared" ref="O83" si="58">(I83/C83)*10</f>
        <v>8.4725055558721287</v>
      </c>
      <c r="P83" s="52">
        <f t="shared" ref="P83" si="59">(O83-N83)/N83</f>
        <v>0.11215858490456078</v>
      </c>
    </row>
    <row r="84" spans="1:16" ht="20.100000000000001" customHeight="1" x14ac:dyDescent="0.25">
      <c r="A84" s="307" t="s">
        <v>199</v>
      </c>
      <c r="B84" s="119">
        <v>292.77999999999997</v>
      </c>
      <c r="C84" s="140">
        <v>214.46000000000004</v>
      </c>
      <c r="D84" s="247">
        <f t="shared" si="38"/>
        <v>4.0896127774488261E-3</v>
      </c>
      <c r="E84" s="215">
        <f t="shared" si="39"/>
        <v>4.3702399821326779E-3</v>
      </c>
      <c r="F84" s="52">
        <f t="shared" si="34"/>
        <v>-0.2675046109706945</v>
      </c>
      <c r="H84" s="19">
        <v>307.00099999999998</v>
      </c>
      <c r="I84" s="140">
        <v>251.13800000000003</v>
      </c>
      <c r="J84" s="214">
        <f t="shared" si="40"/>
        <v>5.6749887240005016E-3</v>
      </c>
      <c r="K84" s="215">
        <f t="shared" si="41"/>
        <v>6.0420527235249518E-3</v>
      </c>
      <c r="L84" s="52">
        <f t="shared" si="56"/>
        <v>-0.18196357666587387</v>
      </c>
      <c r="N84" s="40">
        <f t="shared" ref="N84:N92" si="60">(H84/B84)*10</f>
        <v>10.485723068515609</v>
      </c>
      <c r="O84" s="143">
        <f t="shared" ref="O84:O92" si="61">(I84/C84)*10</f>
        <v>11.710248997482047</v>
      </c>
      <c r="P84" s="52">
        <f t="shared" ref="P84:P92" si="62">(O84-N84)/N84</f>
        <v>0.1167803041302125</v>
      </c>
    </row>
    <row r="85" spans="1:16" ht="20.100000000000001" customHeight="1" x14ac:dyDescent="0.25">
      <c r="A85" s="307" t="s">
        <v>212</v>
      </c>
      <c r="B85" s="119">
        <v>21.03</v>
      </c>
      <c r="C85" s="140">
        <v>194.14</v>
      </c>
      <c r="D85" s="247">
        <f t="shared" si="38"/>
        <v>2.9375147451925958E-4</v>
      </c>
      <c r="E85" s="215">
        <f t="shared" si="39"/>
        <v>3.956161475945341E-3</v>
      </c>
      <c r="F85" s="52">
        <f t="shared" si="34"/>
        <v>8.2315739419876355</v>
      </c>
      <c r="H85" s="19">
        <v>16.010999999999999</v>
      </c>
      <c r="I85" s="140">
        <v>195.642</v>
      </c>
      <c r="J85" s="214">
        <f t="shared" si="40"/>
        <v>2.9596725893391891E-4</v>
      </c>
      <c r="K85" s="215">
        <f t="shared" si="41"/>
        <v>4.7068913463349576E-3</v>
      </c>
      <c r="L85" s="52">
        <f t="shared" si="56"/>
        <v>11.219224283305229</v>
      </c>
      <c r="N85" s="40">
        <f t="shared" si="60"/>
        <v>7.6134094151212555</v>
      </c>
      <c r="O85" s="143">
        <f t="shared" si="61"/>
        <v>10.077366848665912</v>
      </c>
      <c r="P85" s="52">
        <f t="shared" si="62"/>
        <v>0.32363390686055921</v>
      </c>
    </row>
    <row r="86" spans="1:16" ht="20.100000000000001" customHeight="1" x14ac:dyDescent="0.25">
      <c r="A86" s="307" t="s">
        <v>209</v>
      </c>
      <c r="B86" s="119">
        <v>361.92</v>
      </c>
      <c r="C86" s="140">
        <v>228.51000000000002</v>
      </c>
      <c r="D86" s="247">
        <f t="shared" si="38"/>
        <v>5.0553748767479994E-3</v>
      </c>
      <c r="E86" s="215">
        <f t="shared" si="39"/>
        <v>4.6565491854757904E-3</v>
      </c>
      <c r="F86" s="52">
        <f t="shared" si="34"/>
        <v>-0.36861737400530503</v>
      </c>
      <c r="H86" s="19">
        <v>261.10700000000003</v>
      </c>
      <c r="I86" s="140">
        <v>189.05800000000002</v>
      </c>
      <c r="J86" s="214">
        <f t="shared" si="40"/>
        <v>4.8266268864192606E-3</v>
      </c>
      <c r="K86" s="215">
        <f t="shared" si="41"/>
        <v>4.5484888937722704E-3</v>
      </c>
      <c r="L86" s="52">
        <f t="shared" si="56"/>
        <v>-0.27593668496057172</v>
      </c>
      <c r="N86" s="40">
        <f t="shared" si="60"/>
        <v>7.2144949160035381</v>
      </c>
      <c r="O86" s="143">
        <f t="shared" si="61"/>
        <v>8.2735110060828845</v>
      </c>
      <c r="P86" s="52">
        <f t="shared" si="62"/>
        <v>0.14679005286013663</v>
      </c>
    </row>
    <row r="87" spans="1:16" ht="20.100000000000001" customHeight="1" x14ac:dyDescent="0.25">
      <c r="A87" s="307" t="s">
        <v>216</v>
      </c>
      <c r="B87" s="119">
        <v>151.86000000000001</v>
      </c>
      <c r="C87" s="140">
        <v>158.66000000000003</v>
      </c>
      <c r="D87" s="247">
        <f t="shared" si="38"/>
        <v>2.1212125021633269E-3</v>
      </c>
      <c r="E87" s="215">
        <f t="shared" si="39"/>
        <v>3.2331543204568245E-3</v>
      </c>
      <c r="F87" s="52">
        <f t="shared" si="34"/>
        <v>4.4778085078361722E-2</v>
      </c>
      <c r="H87" s="19">
        <v>105.417</v>
      </c>
      <c r="I87" s="140">
        <v>169.06399999999999</v>
      </c>
      <c r="J87" s="214">
        <f t="shared" si="40"/>
        <v>1.9486590803220868E-3</v>
      </c>
      <c r="K87" s="215">
        <f t="shared" si="41"/>
        <v>4.0674593317220906E-3</v>
      </c>
      <c r="L87" s="52">
        <f t="shared" si="56"/>
        <v>0.60376409876964809</v>
      </c>
      <c r="N87" s="40">
        <f t="shared" si="60"/>
        <v>6.9417226392730136</v>
      </c>
      <c r="O87" s="143">
        <f t="shared" si="61"/>
        <v>10.655741837892345</v>
      </c>
      <c r="P87" s="52">
        <f t="shared" si="62"/>
        <v>0.53502846362762335</v>
      </c>
    </row>
    <row r="88" spans="1:16" ht="20.100000000000001" customHeight="1" x14ac:dyDescent="0.25">
      <c r="A88" s="307" t="s">
        <v>226</v>
      </c>
      <c r="B88" s="119">
        <v>224.78</v>
      </c>
      <c r="C88" s="140">
        <v>202.82999999999998</v>
      </c>
      <c r="D88" s="247">
        <f t="shared" si="38"/>
        <v>3.1397744385372878E-3</v>
      </c>
      <c r="E88" s="215">
        <f t="shared" si="39"/>
        <v>4.1332452465539992E-3</v>
      </c>
      <c r="F88" s="52">
        <f t="shared" si="34"/>
        <v>-9.7651036569089855E-2</v>
      </c>
      <c r="H88" s="19">
        <v>188.92299999999997</v>
      </c>
      <c r="I88" s="140">
        <v>155.49</v>
      </c>
      <c r="J88" s="214">
        <f t="shared" si="40"/>
        <v>3.4922879557537168E-3</v>
      </c>
      <c r="K88" s="215">
        <f t="shared" si="41"/>
        <v>3.740886596137959E-3</v>
      </c>
      <c r="L88" s="52">
        <f t="shared" si="56"/>
        <v>-0.17696627726639938</v>
      </c>
      <c r="N88" s="40">
        <f t="shared" si="60"/>
        <v>8.4047958003381069</v>
      </c>
      <c r="O88" s="143">
        <f t="shared" si="61"/>
        <v>7.6660257358378949</v>
      </c>
      <c r="P88" s="52">
        <f t="shared" si="62"/>
        <v>-8.7898633357694766E-2</v>
      </c>
    </row>
    <row r="89" spans="1:16" ht="20.100000000000001" customHeight="1" x14ac:dyDescent="0.25">
      <c r="A89" s="307" t="s">
        <v>202</v>
      </c>
      <c r="B89" s="119">
        <v>160.83999999999997</v>
      </c>
      <c r="C89" s="140">
        <v>183</v>
      </c>
      <c r="D89" s="247">
        <f t="shared" si="38"/>
        <v>2.2466470357431147E-3</v>
      </c>
      <c r="E89" s="215">
        <f t="shared" si="39"/>
        <v>3.7291519011950006E-3</v>
      </c>
      <c r="F89" s="52">
        <f t="shared" si="34"/>
        <v>0.13777667246953512</v>
      </c>
      <c r="H89" s="19">
        <v>138.291</v>
      </c>
      <c r="I89" s="140">
        <v>135.59100000000001</v>
      </c>
      <c r="J89" s="214">
        <f t="shared" si="40"/>
        <v>2.5563430269958517E-3</v>
      </c>
      <c r="K89" s="215">
        <f t="shared" si="41"/>
        <v>3.2621426101803459E-3</v>
      </c>
      <c r="L89" s="52">
        <f t="shared" si="56"/>
        <v>-1.9524047118033631E-2</v>
      </c>
      <c r="N89" s="40">
        <f t="shared" si="60"/>
        <v>8.5980477493160912</v>
      </c>
      <c r="O89" s="143">
        <f t="shared" si="61"/>
        <v>7.4093442622950825</v>
      </c>
      <c r="P89" s="52">
        <f t="shared" si="62"/>
        <v>-0.13825271988231991</v>
      </c>
    </row>
    <row r="90" spans="1:16" ht="20.100000000000001" customHeight="1" x14ac:dyDescent="0.25">
      <c r="A90" s="307" t="s">
        <v>186</v>
      </c>
      <c r="B90" s="119">
        <v>78.36</v>
      </c>
      <c r="C90" s="140">
        <v>101.97</v>
      </c>
      <c r="D90" s="247">
        <f t="shared" si="38"/>
        <v>1.0945490034868844E-3</v>
      </c>
      <c r="E90" s="215">
        <f t="shared" si="39"/>
        <v>2.077932346256034E-3</v>
      </c>
      <c r="F90" s="52">
        <f t="shared" si="34"/>
        <v>0.30130168453292494</v>
      </c>
      <c r="H90" s="19">
        <v>90.225999999999999</v>
      </c>
      <c r="I90" s="140">
        <v>117.345</v>
      </c>
      <c r="J90" s="214">
        <f t="shared" si="40"/>
        <v>1.6678497223516187E-3</v>
      </c>
      <c r="K90" s="215">
        <f t="shared" si="41"/>
        <v>2.8231676482333833E-3</v>
      </c>
      <c r="L90" s="52">
        <f t="shared" si="56"/>
        <v>0.30056746392392436</v>
      </c>
      <c r="N90" s="40">
        <f t="shared" ref="N90:N91" si="63">(H90/B90)*10</f>
        <v>11.514293006636038</v>
      </c>
      <c r="O90" s="143">
        <f t="shared" ref="O90:O91" si="64">(I90/C90)*10</f>
        <v>11.507796410709032</v>
      </c>
      <c r="P90" s="52">
        <f t="shared" ref="P90:P91" si="65">(O90-N90)/N90</f>
        <v>-5.6422013260055243E-4</v>
      </c>
    </row>
    <row r="91" spans="1:16" ht="20.100000000000001" customHeight="1" x14ac:dyDescent="0.25">
      <c r="A91" s="307" t="s">
        <v>222</v>
      </c>
      <c r="B91" s="119">
        <v>175.89999999999998</v>
      </c>
      <c r="C91" s="140">
        <v>136</v>
      </c>
      <c r="D91" s="247">
        <f t="shared" si="38"/>
        <v>2.4570082913902879E-3</v>
      </c>
      <c r="E91" s="215">
        <f t="shared" si="39"/>
        <v>2.771391576844372E-3</v>
      </c>
      <c r="F91" s="52">
        <f t="shared" si="34"/>
        <v>-0.22683342808413862</v>
      </c>
      <c r="H91" s="19">
        <v>166.50899999999999</v>
      </c>
      <c r="I91" s="140">
        <v>114.506</v>
      </c>
      <c r="J91" s="214">
        <f t="shared" si="40"/>
        <v>3.0779596725893387E-3</v>
      </c>
      <c r="K91" s="215">
        <f t="shared" si="41"/>
        <v>2.7548650111092229E-3</v>
      </c>
      <c r="L91" s="52">
        <f t="shared" si="56"/>
        <v>-0.31231344852230203</v>
      </c>
      <c r="N91" s="40">
        <f t="shared" si="63"/>
        <v>9.4661171119954517</v>
      </c>
      <c r="O91" s="143">
        <f t="shared" si="64"/>
        <v>8.4195588235294121</v>
      </c>
      <c r="P91" s="52">
        <f t="shared" si="65"/>
        <v>-0.11055834996377155</v>
      </c>
    </row>
    <row r="92" spans="1:16" ht="20.100000000000001" customHeight="1" x14ac:dyDescent="0.25">
      <c r="A92" s="307" t="s">
        <v>227</v>
      </c>
      <c r="B92" s="119">
        <v>229.48000000000002</v>
      </c>
      <c r="C92" s="140">
        <v>208.95000000000002</v>
      </c>
      <c r="D92" s="247">
        <f t="shared" si="38"/>
        <v>3.2054250296091151E-3</v>
      </c>
      <c r="E92" s="215">
        <f t="shared" si="39"/>
        <v>4.2579578675119968E-3</v>
      </c>
      <c r="F92" s="52">
        <f t="shared" si="34"/>
        <v>-8.9463134042182327E-2</v>
      </c>
      <c r="H92" s="19">
        <v>116.254</v>
      </c>
      <c r="I92" s="140">
        <v>108.71300000000001</v>
      </c>
      <c r="J92" s="214">
        <f t="shared" si="40"/>
        <v>2.1489836812256455E-3</v>
      </c>
      <c r="K92" s="215">
        <f t="shared" si="41"/>
        <v>2.6154929868541124E-3</v>
      </c>
      <c r="L92" s="52">
        <f t="shared" si="56"/>
        <v>-6.4866585235776805E-2</v>
      </c>
      <c r="N92" s="40">
        <f t="shared" si="60"/>
        <v>5.0659752483876588</v>
      </c>
      <c r="O92" s="143">
        <f t="shared" si="61"/>
        <v>5.2028236420196219</v>
      </c>
      <c r="P92" s="52">
        <f t="shared" si="62"/>
        <v>2.7013237712820975E-2</v>
      </c>
    </row>
    <row r="93" spans="1:16" ht="20.100000000000001" customHeight="1" x14ac:dyDescent="0.25">
      <c r="A93" s="307" t="s">
        <v>228</v>
      </c>
      <c r="B93" s="119">
        <v>18.72</v>
      </c>
      <c r="C93" s="140">
        <v>155.84</v>
      </c>
      <c r="D93" s="247">
        <f t="shared" si="38"/>
        <v>2.6148490741799993E-4</v>
      </c>
      <c r="E93" s="215">
        <f t="shared" si="39"/>
        <v>3.1756887009957865E-3</v>
      </c>
      <c r="F93" s="52">
        <f t="shared" si="34"/>
        <v>7.3247863247863254</v>
      </c>
      <c r="H93" s="19">
        <v>9.452</v>
      </c>
      <c r="I93" s="140">
        <v>96.286000000000001</v>
      </c>
      <c r="J93" s="214">
        <f t="shared" si="40"/>
        <v>1.7472253647138851E-4</v>
      </c>
      <c r="K93" s="215">
        <f t="shared" si="41"/>
        <v>2.3165155752507523E-3</v>
      </c>
      <c r="L93" s="52">
        <f t="shared" si="56"/>
        <v>9.1868387642826921</v>
      </c>
      <c r="N93" s="40">
        <f t="shared" ref="N93:N94" si="66">(H93/B93)*10</f>
        <v>5.049145299145299</v>
      </c>
      <c r="O93" s="143">
        <f t="shared" ref="O93:O94" si="67">(I93/C93)*10</f>
        <v>6.1785164271047233</v>
      </c>
      <c r="P93" s="52">
        <f t="shared" ref="P93:P94" si="68">(O93-N93)/N93</f>
        <v>0.22367570371773618</v>
      </c>
    </row>
    <row r="94" spans="1:16" ht="20.100000000000001" customHeight="1" x14ac:dyDescent="0.25">
      <c r="A94" s="307" t="s">
        <v>214</v>
      </c>
      <c r="B94" s="119">
        <v>141.67000000000002</v>
      </c>
      <c r="C94" s="140">
        <v>136.85999999999999</v>
      </c>
      <c r="D94" s="247">
        <f t="shared" si="38"/>
        <v>1.9788764334352595E-3</v>
      </c>
      <c r="E94" s="215">
        <f t="shared" si="39"/>
        <v>2.7889165529920643E-3</v>
      </c>
      <c r="F94" s="52">
        <f t="shared" si="34"/>
        <v>-3.3952142302534273E-2</v>
      </c>
      <c r="H94" s="19">
        <v>96.924999999999997</v>
      </c>
      <c r="I94" s="140">
        <v>95.923000000000002</v>
      </c>
      <c r="J94" s="214">
        <f t="shared" si="40"/>
        <v>1.7916823791249822E-3</v>
      </c>
      <c r="K94" s="215">
        <f t="shared" ref="K94" si="69">I94/$I$96</f>
        <v>2.3077822687075787E-3</v>
      </c>
      <c r="L94" s="52">
        <f t="shared" si="56"/>
        <v>-1.0337890121227706E-2</v>
      </c>
      <c r="N94" s="40">
        <f t="shared" si="66"/>
        <v>6.8416037269711296</v>
      </c>
      <c r="O94" s="143">
        <f t="shared" si="67"/>
        <v>7.0088411515417226</v>
      </c>
      <c r="P94" s="52">
        <f t="shared" si="68"/>
        <v>2.44441846158534E-2</v>
      </c>
    </row>
    <row r="95" spans="1:16" ht="20.100000000000001" customHeight="1" thickBot="1" x14ac:dyDescent="0.3">
      <c r="A95" s="308" t="s">
        <v>17</v>
      </c>
      <c r="B95" s="119">
        <f>B96-SUM(B68:B94)</f>
        <v>1780.910000000018</v>
      </c>
      <c r="C95" s="142">
        <f>C96-SUM(C68:C94)</f>
        <v>1942.2899999999718</v>
      </c>
      <c r="D95" s="247">
        <f t="shared" si="38"/>
        <v>2.4876126413984775E-2</v>
      </c>
      <c r="E95" s="215">
        <f t="shared" si="39"/>
        <v>3.9579751071977774E-2</v>
      </c>
      <c r="F95" s="52">
        <f>(C95-B95)/B95</f>
        <v>9.0616594886856763E-2</v>
      </c>
      <c r="H95" s="19">
        <f>H96-SUM(H68:H94)</f>
        <v>1213.6220000000103</v>
      </c>
      <c r="I95" s="142">
        <f>I96-SUM(I68:I94)</f>
        <v>1403.9859999999971</v>
      </c>
      <c r="J95" s="214">
        <f t="shared" si="40"/>
        <v>2.2434100101299332E-2</v>
      </c>
      <c r="K95" s="215">
        <f t="shared" si="41"/>
        <v>3.3778071956816112E-2</v>
      </c>
      <c r="L95" s="52">
        <f>(I95-H95)/H95</f>
        <v>0.15685608863384581</v>
      </c>
      <c r="N95" s="40">
        <f t="shared" si="36"/>
        <v>6.8146172462392709</v>
      </c>
      <c r="O95" s="143">
        <f t="shared" si="37"/>
        <v>7.2285086161181775</v>
      </c>
      <c r="P95" s="52">
        <f>(O95-N95)/N95</f>
        <v>6.0735820505152742E-2</v>
      </c>
    </row>
    <row r="96" spans="1:16" ht="26.25" customHeight="1" thickBot="1" x14ac:dyDescent="0.3">
      <c r="A96" s="12" t="s">
        <v>18</v>
      </c>
      <c r="B96" s="17">
        <v>71591.13</v>
      </c>
      <c r="C96" s="145">
        <v>49072.819999999985</v>
      </c>
      <c r="D96" s="243">
        <f>SUM(D68:D95)</f>
        <v>1.0000000000000004</v>
      </c>
      <c r="E96" s="244">
        <f>SUM(E68:E95)</f>
        <v>1</v>
      </c>
      <c r="F96" s="57">
        <f>(C96-B96)/B96</f>
        <v>-0.31454050243375148</v>
      </c>
      <c r="G96" s="1"/>
      <c r="H96" s="17">
        <v>54097.200000000004</v>
      </c>
      <c r="I96" s="145">
        <v>41565.012999999999</v>
      </c>
      <c r="J96" s="255">
        <f t="shared" si="40"/>
        <v>1</v>
      </c>
      <c r="K96" s="244">
        <f t="shared" si="41"/>
        <v>1</v>
      </c>
      <c r="L96" s="57">
        <f>(I96-H96)/H96</f>
        <v>-0.23166054805054614</v>
      </c>
      <c r="M96" s="1"/>
      <c r="N96" s="37">
        <f t="shared" si="36"/>
        <v>7.5564109687890104</v>
      </c>
      <c r="O96" s="150">
        <f t="shared" si="37"/>
        <v>8.4700681558549142</v>
      </c>
      <c r="P96" s="57">
        <f>(O96-N96)/N96</f>
        <v>0.12091152676047826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G13" sqref="G13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142</v>
      </c>
    </row>
    <row r="2" spans="1:18" ht="15.75" thickBot="1" x14ac:dyDescent="0.3"/>
    <row r="3" spans="1:18" x14ac:dyDescent="0.25">
      <c r="A3" s="339" t="s">
        <v>16</v>
      </c>
      <c r="B3" s="315"/>
      <c r="C3" s="315"/>
      <c r="D3" s="358" t="s">
        <v>1</v>
      </c>
      <c r="E3" s="351"/>
      <c r="F3" s="358" t="s">
        <v>104</v>
      </c>
      <c r="G3" s="351"/>
      <c r="H3" s="130" t="s">
        <v>0</v>
      </c>
      <c r="J3" s="352" t="s">
        <v>19</v>
      </c>
      <c r="K3" s="351"/>
      <c r="L3" s="361" t="s">
        <v>104</v>
      </c>
      <c r="M3" s="362"/>
      <c r="N3" s="130" t="s">
        <v>0</v>
      </c>
      <c r="P3" s="350" t="s">
        <v>22</v>
      </c>
      <c r="Q3" s="351"/>
      <c r="R3" s="130" t="s">
        <v>0</v>
      </c>
    </row>
    <row r="4" spans="1:18" x14ac:dyDescent="0.25">
      <c r="A4" s="357"/>
      <c r="B4" s="316"/>
      <c r="C4" s="316"/>
      <c r="D4" s="359" t="s">
        <v>155</v>
      </c>
      <c r="E4" s="353"/>
      <c r="F4" s="359" t="str">
        <f>D4</f>
        <v>jan-jun</v>
      </c>
      <c r="G4" s="353"/>
      <c r="H4" s="131" t="s">
        <v>150</v>
      </c>
      <c r="J4" s="348" t="str">
        <f>D4</f>
        <v>jan-jun</v>
      </c>
      <c r="K4" s="353"/>
      <c r="L4" s="354" t="str">
        <f>D4</f>
        <v>jan-jun</v>
      </c>
      <c r="M4" s="355"/>
      <c r="N4" s="131" t="str">
        <f>H4</f>
        <v>2024/2023</v>
      </c>
      <c r="P4" s="348" t="str">
        <f>D4</f>
        <v>jan-jun</v>
      </c>
      <c r="Q4" s="349"/>
      <c r="R4" s="131" t="str">
        <f>N4</f>
        <v>2024/2023</v>
      </c>
    </row>
    <row r="5" spans="1:18" ht="19.5" customHeight="1" thickBot="1" x14ac:dyDescent="0.3">
      <c r="A5" s="340"/>
      <c r="B5" s="363"/>
      <c r="C5" s="363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6814.369999999999</v>
      </c>
      <c r="E6" s="147">
        <v>6697.8900000000031</v>
      </c>
      <c r="F6" s="247">
        <f>D6/D8</f>
        <v>0.58476885978838244</v>
      </c>
      <c r="G6" s="246">
        <f>E6/E8</f>
        <v>0.58549627262301052</v>
      </c>
      <c r="H6" s="165">
        <f>(E6-D6)/D6</f>
        <v>-1.7093289621783955E-2</v>
      </c>
      <c r="I6" s="1"/>
      <c r="J6" s="19">
        <v>3278.7539999999999</v>
      </c>
      <c r="K6" s="147">
        <v>3468.001999999999</v>
      </c>
      <c r="L6" s="247">
        <f>J6/J8</f>
        <v>0.3870429681800604</v>
      </c>
      <c r="M6" s="246">
        <f>K6/K8</f>
        <v>0.45879426608041224</v>
      </c>
      <c r="N6" s="165">
        <f>(K6-J6)/J6</f>
        <v>5.7719487341837523E-2</v>
      </c>
      <c r="P6" s="27">
        <f t="shared" ref="P6:Q8" si="0">(J6/D6)*10</f>
        <v>4.8115291655721668</v>
      </c>
      <c r="Q6" s="152">
        <f t="shared" si="0"/>
        <v>5.177752993853284</v>
      </c>
      <c r="R6" s="165">
        <f>(Q6-P6)/P6</f>
        <v>7.6113812403248188E-2</v>
      </c>
    </row>
    <row r="7" spans="1:18" ht="24" customHeight="1" thickBot="1" x14ac:dyDescent="0.3">
      <c r="A7" s="161" t="s">
        <v>21</v>
      </c>
      <c r="B7" s="1"/>
      <c r="C7" s="1"/>
      <c r="D7" s="117">
        <v>4838.7300000000005</v>
      </c>
      <c r="E7" s="140">
        <v>4741.7900000000009</v>
      </c>
      <c r="F7" s="247">
        <f>D7/D8</f>
        <v>0.41523114021161761</v>
      </c>
      <c r="G7" s="215">
        <f>E7/E8</f>
        <v>0.41450372737698948</v>
      </c>
      <c r="H7" s="55">
        <f t="shared" ref="H7:H8" si="1">(E7-D7)/D7</f>
        <v>-2.0034182523099985E-2</v>
      </c>
      <c r="J7" s="19">
        <v>5192.5379999999996</v>
      </c>
      <c r="K7" s="140">
        <v>4090.945999999999</v>
      </c>
      <c r="L7" s="247">
        <f>J7/J8</f>
        <v>0.61295703181993966</v>
      </c>
      <c r="M7" s="215">
        <f>K7/K8</f>
        <v>0.54120573391958771</v>
      </c>
      <c r="N7" s="102">
        <f t="shared" ref="N7:N8" si="2">(K7-J7)/J7</f>
        <v>-0.21214904927031841</v>
      </c>
      <c r="P7" s="27">
        <f t="shared" si="0"/>
        <v>10.731200128959458</v>
      </c>
      <c r="Q7" s="152">
        <f t="shared" si="0"/>
        <v>8.6274297259051931</v>
      </c>
      <c r="R7" s="102">
        <f t="shared" ref="R7:R8" si="3">(Q7-P7)/P7</f>
        <v>-0.196042416297594</v>
      </c>
    </row>
    <row r="8" spans="1:18" ht="26.25" customHeight="1" thickBot="1" x14ac:dyDescent="0.3">
      <c r="A8" s="12" t="s">
        <v>12</v>
      </c>
      <c r="B8" s="162"/>
      <c r="C8" s="162"/>
      <c r="D8" s="163">
        <v>11653.099999999999</v>
      </c>
      <c r="E8" s="145">
        <v>11439.680000000004</v>
      </c>
      <c r="F8" s="243">
        <f>SUM(F6:F7)</f>
        <v>1</v>
      </c>
      <c r="G8" s="244">
        <f>SUM(G6:G7)</f>
        <v>1</v>
      </c>
      <c r="H8" s="164">
        <f t="shared" si="1"/>
        <v>-1.8314439934437588E-2</v>
      </c>
      <c r="I8" s="1"/>
      <c r="J8" s="17">
        <v>8471.2919999999995</v>
      </c>
      <c r="K8" s="145">
        <v>7558.9479999999985</v>
      </c>
      <c r="L8" s="243">
        <f>SUM(L6:L7)</f>
        <v>1</v>
      </c>
      <c r="M8" s="244">
        <f>SUM(M6:M7)</f>
        <v>1</v>
      </c>
      <c r="N8" s="164">
        <f t="shared" si="2"/>
        <v>-0.10769832984154024</v>
      </c>
      <c r="O8" s="1"/>
      <c r="P8" s="29">
        <f t="shared" si="0"/>
        <v>7.2695608893770753</v>
      </c>
      <c r="Q8" s="146">
        <f t="shared" si="0"/>
        <v>6.6076568575344732</v>
      </c>
      <c r="R8" s="164">
        <f t="shared" si="3"/>
        <v>-9.1051446148533513E-2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workbookViewId="0">
      <selection activeCell="S90" sqref="S90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64" t="s">
        <v>3</v>
      </c>
      <c r="B4" s="358" t="s">
        <v>1</v>
      </c>
      <c r="C4" s="351"/>
      <c r="D4" s="358" t="s">
        <v>104</v>
      </c>
      <c r="E4" s="351"/>
      <c r="F4" s="130" t="s">
        <v>0</v>
      </c>
      <c r="H4" s="367" t="s">
        <v>19</v>
      </c>
      <c r="I4" s="368"/>
      <c r="J4" s="358" t="s">
        <v>104</v>
      </c>
      <c r="K4" s="356"/>
      <c r="L4" s="130" t="s">
        <v>0</v>
      </c>
      <c r="N4" s="350" t="s">
        <v>22</v>
      </c>
      <c r="O4" s="351"/>
      <c r="P4" s="130" t="s">
        <v>0</v>
      </c>
    </row>
    <row r="5" spans="1:16" x14ac:dyDescent="0.25">
      <c r="A5" s="365"/>
      <c r="B5" s="359" t="s">
        <v>155</v>
      </c>
      <c r="C5" s="353"/>
      <c r="D5" s="359" t="str">
        <f>B5</f>
        <v>jan-jun</v>
      </c>
      <c r="E5" s="353"/>
      <c r="F5" s="131" t="s">
        <v>150</v>
      </c>
      <c r="H5" s="348" t="str">
        <f>B5</f>
        <v>jan-jun</v>
      </c>
      <c r="I5" s="353"/>
      <c r="J5" s="359" t="str">
        <f>B5</f>
        <v>jan-jun</v>
      </c>
      <c r="K5" s="349"/>
      <c r="L5" s="131" t="str">
        <f>F5</f>
        <v>2024/2023</v>
      </c>
      <c r="N5" s="348" t="str">
        <f>B5</f>
        <v>jan-jun</v>
      </c>
      <c r="O5" s="349"/>
      <c r="P5" s="131" t="str">
        <f>L5</f>
        <v>2024/2023</v>
      </c>
    </row>
    <row r="6" spans="1:16" ht="19.5" customHeight="1" thickBot="1" x14ac:dyDescent="0.3">
      <c r="A6" s="366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162</v>
      </c>
      <c r="B7" s="39">
        <v>1179.72</v>
      </c>
      <c r="C7" s="147">
        <v>1199.42</v>
      </c>
      <c r="D7" s="247">
        <f>B7/$B$33</f>
        <v>0.10123658082398676</v>
      </c>
      <c r="E7" s="246">
        <f t="shared" ref="E7:E32" si="0">C7/$C$33</f>
        <v>0.10484733838708779</v>
      </c>
      <c r="F7" s="52">
        <f>(C7-B7)/B7</f>
        <v>1.669887769979321E-2</v>
      </c>
      <c r="H7" s="39">
        <v>1968.0830000000003</v>
      </c>
      <c r="I7" s="147">
        <v>1436.2470000000001</v>
      </c>
      <c r="J7" s="247">
        <f>H7/$H$33</f>
        <v>0.23232382970625967</v>
      </c>
      <c r="K7" s="246">
        <f>I7/$I$33</f>
        <v>0.19000620192121975</v>
      </c>
      <c r="L7" s="52">
        <f>(I7-H7)/H7</f>
        <v>-0.27023047300342523</v>
      </c>
      <c r="N7" s="27">
        <f t="shared" ref="N7:N33" si="1">(H7/B7)*10</f>
        <v>16.682628081239621</v>
      </c>
      <c r="O7" s="151">
        <f t="shared" ref="O7:O32" si="2">(I7/C7)*10</f>
        <v>11.974512681129212</v>
      </c>
      <c r="P7" s="61">
        <f>(O7-N7)/N7</f>
        <v>-0.28221664939020608</v>
      </c>
    </row>
    <row r="8" spans="1:16" ht="20.100000000000001" customHeight="1" x14ac:dyDescent="0.25">
      <c r="A8" s="8" t="s">
        <v>161</v>
      </c>
      <c r="B8" s="19">
        <v>3718.2299999999996</v>
      </c>
      <c r="C8" s="140">
        <v>2977.51</v>
      </c>
      <c r="D8" s="247">
        <f t="shared" ref="D8:D32" si="3">B8/$B$33</f>
        <v>0.31907646892243263</v>
      </c>
      <c r="E8" s="215">
        <f t="shared" si="0"/>
        <v>0.26027913368206113</v>
      </c>
      <c r="F8" s="52">
        <f t="shared" ref="F8:F28" si="4">(C8-B8)/B8</f>
        <v>-0.19921306643214631</v>
      </c>
      <c r="H8" s="19">
        <v>1291.5919999999999</v>
      </c>
      <c r="I8" s="140">
        <v>1120.568</v>
      </c>
      <c r="J8" s="247">
        <f t="shared" ref="J8:J32" si="5">H8/$H$33</f>
        <v>0.15246694364920954</v>
      </c>
      <c r="K8" s="215">
        <f t="shared" ref="K8:K32" si="6">I8/$I$33</f>
        <v>0.14824390907306151</v>
      </c>
      <c r="L8" s="52">
        <f t="shared" ref="L8:L33" si="7">(I8-H8)/H8</f>
        <v>-0.1324133317642103</v>
      </c>
      <c r="N8" s="27">
        <f t="shared" si="1"/>
        <v>3.4736743020200471</v>
      </c>
      <c r="O8" s="152">
        <f t="shared" si="2"/>
        <v>3.7634399212765022</v>
      </c>
      <c r="P8" s="52">
        <f t="shared" ref="P8:P69" si="8">(O8-N8)/N8</f>
        <v>8.3417613184963116E-2</v>
      </c>
    </row>
    <row r="9" spans="1:16" ht="20.100000000000001" customHeight="1" x14ac:dyDescent="0.25">
      <c r="A9" s="8" t="s">
        <v>165</v>
      </c>
      <c r="B9" s="19">
        <v>1301.0699999999997</v>
      </c>
      <c r="C9" s="140">
        <v>1375.44</v>
      </c>
      <c r="D9" s="247">
        <f t="shared" si="3"/>
        <v>0.11165011885249418</v>
      </c>
      <c r="E9" s="215">
        <f t="shared" si="0"/>
        <v>0.12023413242328461</v>
      </c>
      <c r="F9" s="52">
        <f t="shared" si="4"/>
        <v>5.7160644700131706E-2</v>
      </c>
      <c r="H9" s="19">
        <v>662.19599999999991</v>
      </c>
      <c r="I9" s="140">
        <v>709.11</v>
      </c>
      <c r="J9" s="247">
        <f t="shared" si="5"/>
        <v>7.8169422090514626E-2</v>
      </c>
      <c r="K9" s="215">
        <f t="shared" si="6"/>
        <v>9.381067312541376E-2</v>
      </c>
      <c r="L9" s="52">
        <f t="shared" si="7"/>
        <v>7.0846093905732002E-2</v>
      </c>
      <c r="N9" s="27">
        <f t="shared" si="1"/>
        <v>5.0896262307177942</v>
      </c>
      <c r="O9" s="152">
        <f t="shared" si="2"/>
        <v>5.1555138719246205</v>
      </c>
      <c r="P9" s="52">
        <f t="shared" si="8"/>
        <v>1.2945477373008222E-2</v>
      </c>
    </row>
    <row r="10" spans="1:16" ht="20.100000000000001" customHeight="1" x14ac:dyDescent="0.25">
      <c r="A10" s="8" t="s">
        <v>163</v>
      </c>
      <c r="B10" s="19">
        <v>1032.44</v>
      </c>
      <c r="C10" s="140">
        <v>815.64999999999986</v>
      </c>
      <c r="D10" s="247">
        <f t="shared" si="3"/>
        <v>8.859788382490498E-2</v>
      </c>
      <c r="E10" s="215">
        <f t="shared" si="0"/>
        <v>7.1300071330666598E-2</v>
      </c>
      <c r="F10" s="52">
        <f t="shared" si="4"/>
        <v>-0.20997830382395119</v>
      </c>
      <c r="H10" s="19">
        <v>1033.9739999999999</v>
      </c>
      <c r="I10" s="140">
        <v>658.53</v>
      </c>
      <c r="J10" s="247">
        <f t="shared" si="5"/>
        <v>0.12205623416121175</v>
      </c>
      <c r="K10" s="215">
        <f t="shared" si="6"/>
        <v>8.7119265802595811E-2</v>
      </c>
      <c r="L10" s="52">
        <f t="shared" si="7"/>
        <v>-0.3631077764044357</v>
      </c>
      <c r="N10" s="27">
        <f t="shared" si="1"/>
        <v>10.014858006276393</v>
      </c>
      <c r="O10" s="152">
        <f t="shared" si="2"/>
        <v>8.0736835652547061</v>
      </c>
      <c r="P10" s="52">
        <f t="shared" si="8"/>
        <v>-0.19382945218046396</v>
      </c>
    </row>
    <row r="11" spans="1:16" ht="20.100000000000001" customHeight="1" x14ac:dyDescent="0.25">
      <c r="A11" s="8" t="s">
        <v>180</v>
      </c>
      <c r="B11" s="19">
        <v>1109.83</v>
      </c>
      <c r="C11" s="140">
        <v>1079.23</v>
      </c>
      <c r="D11" s="247">
        <f t="shared" si="3"/>
        <v>9.5239035106538181E-2</v>
      </c>
      <c r="E11" s="215">
        <f t="shared" si="0"/>
        <v>9.4340925620297097E-2</v>
      </c>
      <c r="F11" s="52">
        <f t="shared" si="4"/>
        <v>-2.7571790274186058E-2</v>
      </c>
      <c r="H11" s="19">
        <v>729.19399999999996</v>
      </c>
      <c r="I11" s="140">
        <v>637.59299999999996</v>
      </c>
      <c r="J11" s="247">
        <f t="shared" si="5"/>
        <v>8.6078251109748052E-2</v>
      </c>
      <c r="K11" s="215">
        <f t="shared" si="6"/>
        <v>8.4349435926798277E-2</v>
      </c>
      <c r="L11" s="52">
        <f t="shared" si="7"/>
        <v>-0.12561951963400686</v>
      </c>
      <c r="N11" s="27">
        <f t="shared" si="1"/>
        <v>6.5703215807826423</v>
      </c>
      <c r="O11" s="152">
        <f t="shared" si="2"/>
        <v>5.9078509678196491</v>
      </c>
      <c r="P11" s="52">
        <f t="shared" si="8"/>
        <v>-0.10082773039612486</v>
      </c>
    </row>
    <row r="12" spans="1:16" ht="20.100000000000001" customHeight="1" x14ac:dyDescent="0.25">
      <c r="A12" s="8" t="s">
        <v>169</v>
      </c>
      <c r="B12" s="19">
        <v>766.43999999999994</v>
      </c>
      <c r="C12" s="140">
        <v>694.6</v>
      </c>
      <c r="D12" s="247">
        <f t="shared" si="3"/>
        <v>6.5771339815156482E-2</v>
      </c>
      <c r="E12" s="215">
        <f t="shared" si="0"/>
        <v>6.0718481635849975E-2</v>
      </c>
      <c r="F12" s="52">
        <f t="shared" si="4"/>
        <v>-9.3732059913365598E-2</v>
      </c>
      <c r="H12" s="19">
        <v>508.87099999999998</v>
      </c>
      <c r="I12" s="140">
        <v>495.03399999999999</v>
      </c>
      <c r="J12" s="247">
        <f t="shared" si="5"/>
        <v>6.007005779047634E-2</v>
      </c>
      <c r="K12" s="215">
        <f t="shared" si="6"/>
        <v>6.5489800961721134E-2</v>
      </c>
      <c r="L12" s="52">
        <f t="shared" si="7"/>
        <v>-2.7191567214480662E-2</v>
      </c>
      <c r="N12" s="27">
        <f t="shared" si="1"/>
        <v>6.6394107823182509</v>
      </c>
      <c r="O12" s="152">
        <f t="shared" si="2"/>
        <v>7.1268931759285916</v>
      </c>
      <c r="P12" s="52">
        <f t="shared" si="8"/>
        <v>7.3422538474133825E-2</v>
      </c>
    </row>
    <row r="13" spans="1:16" ht="20.100000000000001" customHeight="1" x14ac:dyDescent="0.25">
      <c r="A13" s="8" t="s">
        <v>172</v>
      </c>
      <c r="B13" s="19">
        <v>263.63</v>
      </c>
      <c r="C13" s="140">
        <v>706.46</v>
      </c>
      <c r="D13" s="247">
        <f t="shared" si="3"/>
        <v>2.2623164651466136E-2</v>
      </c>
      <c r="E13" s="215">
        <f t="shared" si="0"/>
        <v>6.1755223922347502E-2</v>
      </c>
      <c r="F13" s="52">
        <f t="shared" si="4"/>
        <v>1.6797405454614422</v>
      </c>
      <c r="H13" s="19">
        <v>164.5</v>
      </c>
      <c r="I13" s="140">
        <v>436.86799999999999</v>
      </c>
      <c r="J13" s="247">
        <f t="shared" si="5"/>
        <v>1.9418525533059183E-2</v>
      </c>
      <c r="K13" s="215">
        <f t="shared" si="6"/>
        <v>5.7794814834021879E-2</v>
      </c>
      <c r="L13" s="52">
        <f t="shared" si="7"/>
        <v>1.6557325227963526</v>
      </c>
      <c r="N13" s="27">
        <f t="shared" si="1"/>
        <v>6.2398057884155822</v>
      </c>
      <c r="O13" s="152">
        <f t="shared" si="2"/>
        <v>6.1839028395096669</v>
      </c>
      <c r="P13" s="52">
        <f t="shared" si="8"/>
        <v>-8.9590847538397866E-3</v>
      </c>
    </row>
    <row r="14" spans="1:16" ht="20.100000000000001" customHeight="1" x14ac:dyDescent="0.25">
      <c r="A14" s="8" t="s">
        <v>177</v>
      </c>
      <c r="B14" s="19">
        <v>137.03000000000003</v>
      </c>
      <c r="C14" s="140">
        <v>105.27000000000001</v>
      </c>
      <c r="D14" s="247">
        <f t="shared" si="3"/>
        <v>1.1759102728029455E-2</v>
      </c>
      <c r="E14" s="215">
        <f t="shared" si="0"/>
        <v>9.2021804805728861E-3</v>
      </c>
      <c r="F14" s="52">
        <f t="shared" si="4"/>
        <v>-0.23177406407356063</v>
      </c>
      <c r="H14" s="19">
        <v>316.64499999999998</v>
      </c>
      <c r="I14" s="140">
        <v>257.50099999999998</v>
      </c>
      <c r="J14" s="247">
        <f t="shared" si="5"/>
        <v>3.7378595850550297E-2</v>
      </c>
      <c r="K14" s="215">
        <f t="shared" si="6"/>
        <v>3.4065719197962467E-2</v>
      </c>
      <c r="L14" s="52">
        <f t="shared" si="7"/>
        <v>-0.1867833062262155</v>
      </c>
      <c r="N14" s="27">
        <f t="shared" si="1"/>
        <v>23.107713639349043</v>
      </c>
      <c r="O14" s="152">
        <f t="shared" si="2"/>
        <v>24.461005034672741</v>
      </c>
      <c r="P14" s="52">
        <f t="shared" si="8"/>
        <v>5.856448701265024E-2</v>
      </c>
    </row>
    <row r="15" spans="1:16" ht="20.100000000000001" customHeight="1" x14ac:dyDescent="0.25">
      <c r="A15" s="8" t="s">
        <v>176</v>
      </c>
      <c r="B15" s="19">
        <v>113.4</v>
      </c>
      <c r="C15" s="140">
        <v>367.7</v>
      </c>
      <c r="D15" s="247">
        <f t="shared" si="3"/>
        <v>9.7313161304717222E-3</v>
      </c>
      <c r="E15" s="215">
        <f t="shared" si="0"/>
        <v>3.2142507482726797E-2</v>
      </c>
      <c r="F15" s="52">
        <f t="shared" si="4"/>
        <v>2.2425044091710755</v>
      </c>
      <c r="H15" s="19">
        <v>72.186000000000007</v>
      </c>
      <c r="I15" s="140">
        <v>231.19499999999996</v>
      </c>
      <c r="J15" s="247">
        <f t="shared" si="5"/>
        <v>8.5212503594493012E-3</v>
      </c>
      <c r="K15" s="215">
        <f t="shared" si="6"/>
        <v>3.0585605298515083E-2</v>
      </c>
      <c r="L15" s="52">
        <f t="shared" si="7"/>
        <v>2.2027678497215519</v>
      </c>
      <c r="N15" s="27">
        <f t="shared" si="1"/>
        <v>6.3656084656084655</v>
      </c>
      <c r="O15" s="152">
        <f t="shared" si="2"/>
        <v>6.2875985858036429</v>
      </c>
      <c r="P15" s="52">
        <f t="shared" si="8"/>
        <v>-1.2254897583834645E-2</v>
      </c>
    </row>
    <row r="16" spans="1:16" ht="20.100000000000001" customHeight="1" x14ac:dyDescent="0.25">
      <c r="A16" s="8" t="s">
        <v>167</v>
      </c>
      <c r="B16" s="19">
        <v>140.72999999999999</v>
      </c>
      <c r="C16" s="140">
        <v>338.97999999999996</v>
      </c>
      <c r="D16" s="247">
        <f t="shared" si="3"/>
        <v>1.207661480636054E-2</v>
      </c>
      <c r="E16" s="215">
        <f t="shared" si="0"/>
        <v>2.9631947746790125E-2</v>
      </c>
      <c r="F16" s="52">
        <f t="shared" si="4"/>
        <v>1.4087259290840617</v>
      </c>
      <c r="H16" s="19">
        <v>96.906000000000006</v>
      </c>
      <c r="I16" s="140">
        <v>215.45100000000002</v>
      </c>
      <c r="J16" s="247">
        <f t="shared" si="5"/>
        <v>1.1439341248064639E-2</v>
      </c>
      <c r="K16" s="215">
        <f t="shared" si="6"/>
        <v>2.8502775783085164E-2</v>
      </c>
      <c r="L16" s="52">
        <f t="shared" si="7"/>
        <v>1.2232988669432234</v>
      </c>
      <c r="N16" s="27">
        <f t="shared" si="1"/>
        <v>6.8859518226390968</v>
      </c>
      <c r="O16" s="152">
        <f t="shared" si="2"/>
        <v>6.3558617027553268</v>
      </c>
      <c r="P16" s="52">
        <f t="shared" si="8"/>
        <v>-7.6981386674966401E-2</v>
      </c>
    </row>
    <row r="17" spans="1:16" ht="20.100000000000001" customHeight="1" x14ac:dyDescent="0.25">
      <c r="A17" s="8" t="s">
        <v>166</v>
      </c>
      <c r="B17" s="19">
        <v>96.35</v>
      </c>
      <c r="C17" s="140">
        <v>222.42</v>
      </c>
      <c r="D17" s="247">
        <f t="shared" si="3"/>
        <v>8.2681861478919785E-3</v>
      </c>
      <c r="E17" s="215">
        <f t="shared" si="0"/>
        <v>1.9442851548295063E-2</v>
      </c>
      <c r="F17" s="52">
        <f t="shared" si="4"/>
        <v>1.3084587441619098</v>
      </c>
      <c r="H17" s="19">
        <v>90.460000000000008</v>
      </c>
      <c r="I17" s="140">
        <v>187.34300000000002</v>
      </c>
      <c r="J17" s="247">
        <f t="shared" si="5"/>
        <v>1.067841835696373E-2</v>
      </c>
      <c r="K17" s="215">
        <f t="shared" si="6"/>
        <v>2.478426892207752E-2</v>
      </c>
      <c r="L17" s="52">
        <f t="shared" si="7"/>
        <v>1.0710037585673227</v>
      </c>
      <c r="N17" s="27">
        <f t="shared" si="1"/>
        <v>9.3886870783601459</v>
      </c>
      <c r="O17" s="152">
        <f t="shared" si="2"/>
        <v>8.4229385846596543</v>
      </c>
      <c r="P17" s="52">
        <f t="shared" si="8"/>
        <v>-0.10286299731156573</v>
      </c>
    </row>
    <row r="18" spans="1:16" ht="20.100000000000001" customHeight="1" x14ac:dyDescent="0.25">
      <c r="A18" s="8" t="s">
        <v>170</v>
      </c>
      <c r="B18" s="19">
        <v>433.18000000000006</v>
      </c>
      <c r="C18" s="140">
        <v>292.72000000000003</v>
      </c>
      <c r="D18" s="247">
        <f t="shared" si="3"/>
        <v>3.7172941105800182E-2</v>
      </c>
      <c r="E18" s="215">
        <f t="shared" si="0"/>
        <v>2.5588128339254255E-2</v>
      </c>
      <c r="F18" s="52">
        <f t="shared" si="4"/>
        <v>-0.32425319728519325</v>
      </c>
      <c r="H18" s="19">
        <v>178.68899999999999</v>
      </c>
      <c r="I18" s="140">
        <v>136.71899999999999</v>
      </c>
      <c r="J18" s="247">
        <f t="shared" si="5"/>
        <v>2.1093476650314965E-2</v>
      </c>
      <c r="K18" s="215">
        <f t="shared" si="6"/>
        <v>1.8087040683439019E-2</v>
      </c>
      <c r="L18" s="52">
        <f t="shared" ref="L18:L19" si="9">(I18-H18)/H18</f>
        <v>-0.23487735674831692</v>
      </c>
      <c r="N18" s="27">
        <f t="shared" ref="N18:N19" si="10">(H18/B18)*10</f>
        <v>4.1250519414562072</v>
      </c>
      <c r="O18" s="152">
        <f t="shared" ref="O18:O19" si="11">(I18/C18)*10</f>
        <v>4.6706408854878383</v>
      </c>
      <c r="P18" s="52">
        <f t="shared" ref="P18:P19" si="12">(O18-N18)/N18</f>
        <v>0.13226232100220045</v>
      </c>
    </row>
    <row r="19" spans="1:16" ht="20.100000000000001" customHeight="1" x14ac:dyDescent="0.25">
      <c r="A19" s="8" t="s">
        <v>174</v>
      </c>
      <c r="B19" s="19">
        <v>113.23</v>
      </c>
      <c r="C19" s="140">
        <v>165.71</v>
      </c>
      <c r="D19" s="247">
        <f t="shared" si="3"/>
        <v>9.7167277376835372E-3</v>
      </c>
      <c r="E19" s="215">
        <f t="shared" si="0"/>
        <v>1.44855450502112E-2</v>
      </c>
      <c r="F19" s="52">
        <f t="shared" si="4"/>
        <v>0.46348140952044514</v>
      </c>
      <c r="H19" s="19">
        <v>107.113</v>
      </c>
      <c r="I19" s="140">
        <v>124.598</v>
      </c>
      <c r="J19" s="247">
        <f t="shared" si="5"/>
        <v>1.2644234197097677E-2</v>
      </c>
      <c r="K19" s="215">
        <f t="shared" si="6"/>
        <v>1.6483510668415764E-2</v>
      </c>
      <c r="L19" s="52">
        <f t="shared" si="9"/>
        <v>0.16323882255188446</v>
      </c>
      <c r="N19" s="27">
        <f t="shared" si="10"/>
        <v>9.4597721451912022</v>
      </c>
      <c r="O19" s="152">
        <f t="shared" si="11"/>
        <v>7.5190392854987618</v>
      </c>
      <c r="P19" s="52">
        <f t="shared" si="12"/>
        <v>-0.20515640650805697</v>
      </c>
    </row>
    <row r="20" spans="1:16" ht="20.100000000000001" customHeight="1" x14ac:dyDescent="0.25">
      <c r="A20" s="8" t="s">
        <v>196</v>
      </c>
      <c r="B20" s="19">
        <v>153.9</v>
      </c>
      <c r="C20" s="140">
        <v>208.64</v>
      </c>
      <c r="D20" s="247">
        <f t="shared" si="3"/>
        <v>1.3206786177068766E-2</v>
      </c>
      <c r="E20" s="215">
        <f t="shared" si="0"/>
        <v>1.8238272399227956E-2</v>
      </c>
      <c r="F20" s="52">
        <f t="shared" si="4"/>
        <v>0.35568551007147486</v>
      </c>
      <c r="H20" s="19">
        <v>98.097000000000008</v>
      </c>
      <c r="I20" s="140">
        <v>116.45100000000001</v>
      </c>
      <c r="J20" s="247">
        <f t="shared" si="5"/>
        <v>1.1579933733838947E-2</v>
      </c>
      <c r="K20" s="215">
        <f t="shared" si="6"/>
        <v>1.5405715186822296E-2</v>
      </c>
      <c r="L20" s="52">
        <f t="shared" si="7"/>
        <v>0.18710052295177221</v>
      </c>
      <c r="N20" s="27">
        <f t="shared" ref="N20" si="13">(H20/B20)*10</f>
        <v>6.3740740740740742</v>
      </c>
      <c r="O20" s="152">
        <f t="shared" ref="O20" si="14">(I20/C20)*10</f>
        <v>5.581432131901841</v>
      </c>
      <c r="P20" s="52">
        <f t="shared" ref="P20" si="15">(O20-N20)/N20</f>
        <v>-0.12435405251975769</v>
      </c>
    </row>
    <row r="21" spans="1:16" ht="20.100000000000001" customHeight="1" x14ac:dyDescent="0.25">
      <c r="A21" s="8" t="s">
        <v>173</v>
      </c>
      <c r="B21" s="19">
        <v>69.319999999999993</v>
      </c>
      <c r="C21" s="140">
        <v>73.02</v>
      </c>
      <c r="D21" s="247">
        <f t="shared" si="3"/>
        <v>5.9486316945705437E-3</v>
      </c>
      <c r="E21" s="215">
        <f t="shared" si="0"/>
        <v>6.3830456795994309E-3</v>
      </c>
      <c r="F21" s="52">
        <f t="shared" si="4"/>
        <v>5.3375649163300683E-2</v>
      </c>
      <c r="H21" s="19">
        <v>102.767</v>
      </c>
      <c r="I21" s="140">
        <v>87.281999999999996</v>
      </c>
      <c r="J21" s="247">
        <f t="shared" si="5"/>
        <v>1.2131207376631568E-2</v>
      </c>
      <c r="K21" s="215">
        <f t="shared" si="6"/>
        <v>1.1546844878414298E-2</v>
      </c>
      <c r="L21" s="52">
        <f t="shared" si="7"/>
        <v>-0.15068066597253982</v>
      </c>
      <c r="N21" s="27">
        <f t="shared" ref="N21:N27" si="16">(H21/B21)*10</f>
        <v>14.825014425851126</v>
      </c>
      <c r="O21" s="152">
        <f t="shared" ref="O21:O27" si="17">(I21/C21)*10</f>
        <v>11.9531635168447</v>
      </c>
      <c r="P21" s="52">
        <f t="shared" ref="P21:P27" si="18">(O21-N21)/N21</f>
        <v>-0.19371656758718794</v>
      </c>
    </row>
    <row r="22" spans="1:16" ht="20.100000000000001" customHeight="1" x14ac:dyDescent="0.25">
      <c r="A22" s="8" t="s">
        <v>186</v>
      </c>
      <c r="B22" s="19">
        <v>8.24</v>
      </c>
      <c r="C22" s="140">
        <v>18.329999999999998</v>
      </c>
      <c r="D22" s="247">
        <f t="shared" si="3"/>
        <v>7.071079798508553E-4</v>
      </c>
      <c r="E22" s="215">
        <f t="shared" si="0"/>
        <v>1.602317547343982E-3</v>
      </c>
      <c r="F22" s="52">
        <f t="shared" si="4"/>
        <v>1.224514563106796</v>
      </c>
      <c r="H22" s="19">
        <v>4.2969999999999997</v>
      </c>
      <c r="I22" s="140">
        <v>86.963999999999999</v>
      </c>
      <c r="J22" s="247">
        <f t="shared" si="5"/>
        <v>5.0724257881796533E-4</v>
      </c>
      <c r="K22" s="215">
        <f t="shared" si="6"/>
        <v>1.1504775532256605E-2</v>
      </c>
      <c r="L22" s="52">
        <f t="shared" si="7"/>
        <v>19.238305794740519</v>
      </c>
      <c r="N22" s="27">
        <f t="shared" si="16"/>
        <v>5.2148058252427179</v>
      </c>
      <c r="O22" s="152">
        <f t="shared" si="17"/>
        <v>47.443535188216046</v>
      </c>
      <c r="P22" s="52">
        <f t="shared" si="18"/>
        <v>8.097852686779154</v>
      </c>
    </row>
    <row r="23" spans="1:16" ht="20.100000000000001" customHeight="1" x14ac:dyDescent="0.25">
      <c r="A23" s="8" t="s">
        <v>197</v>
      </c>
      <c r="B23" s="19">
        <v>117.63999999999999</v>
      </c>
      <c r="C23" s="140">
        <v>116.47999999999999</v>
      </c>
      <c r="D23" s="247">
        <f t="shared" si="3"/>
        <v>1.0095167809424101E-2</v>
      </c>
      <c r="E23" s="215">
        <f t="shared" si="0"/>
        <v>1.0182102995887999E-2</v>
      </c>
      <c r="F23" s="52">
        <f t="shared" si="4"/>
        <v>-9.8605916354981022E-3</v>
      </c>
      <c r="H23" s="19">
        <v>88.049999999999983</v>
      </c>
      <c r="I23" s="140">
        <v>74.141999999999996</v>
      </c>
      <c r="J23" s="247">
        <f t="shared" si="5"/>
        <v>1.0393928104473316E-2</v>
      </c>
      <c r="K23" s="215">
        <f t="shared" si="6"/>
        <v>9.8085077447284987E-3</v>
      </c>
      <c r="L23" s="52">
        <f t="shared" si="7"/>
        <v>-0.15795570698466768</v>
      </c>
      <c r="N23" s="27">
        <f t="shared" si="16"/>
        <v>7.4846990819449166</v>
      </c>
      <c r="O23" s="152">
        <f t="shared" si="17"/>
        <v>6.3652129120879124</v>
      </c>
      <c r="P23" s="52">
        <f t="shared" si="18"/>
        <v>-0.14956996368197387</v>
      </c>
    </row>
    <row r="24" spans="1:16" ht="20.100000000000001" customHeight="1" x14ac:dyDescent="0.25">
      <c r="A24" s="8" t="s">
        <v>175</v>
      </c>
      <c r="B24" s="19">
        <v>77.27</v>
      </c>
      <c r="C24" s="140">
        <v>70.16</v>
      </c>
      <c r="D24" s="247">
        <f t="shared" si="3"/>
        <v>6.63085359260626E-3</v>
      </c>
      <c r="E24" s="215">
        <f t="shared" si="0"/>
        <v>6.1330386863968234E-3</v>
      </c>
      <c r="F24" s="52">
        <f t="shared" si="4"/>
        <v>-9.2015012294551571E-2</v>
      </c>
      <c r="H24" s="19">
        <v>106.214</v>
      </c>
      <c r="I24" s="140">
        <v>61.903999999999996</v>
      </c>
      <c r="J24" s="247">
        <f t="shared" si="5"/>
        <v>1.25381110697164E-2</v>
      </c>
      <c r="K24" s="215">
        <f t="shared" si="6"/>
        <v>8.1894993853642069E-3</v>
      </c>
      <c r="L24" s="52">
        <f t="shared" si="7"/>
        <v>-0.41717664338034538</v>
      </c>
      <c r="N24" s="27">
        <f t="shared" si="16"/>
        <v>13.745826323281998</v>
      </c>
      <c r="O24" s="152">
        <f t="shared" si="17"/>
        <v>8.8232611174458384</v>
      </c>
      <c r="P24" s="52">
        <f t="shared" si="18"/>
        <v>-0.35811344404217904</v>
      </c>
    </row>
    <row r="25" spans="1:16" ht="20.100000000000001" customHeight="1" x14ac:dyDescent="0.25">
      <c r="A25" s="8" t="s">
        <v>191</v>
      </c>
      <c r="B25" s="19">
        <v>25.970000000000002</v>
      </c>
      <c r="C25" s="140">
        <v>109.63999999999999</v>
      </c>
      <c r="D25" s="247">
        <f t="shared" si="3"/>
        <v>2.2285915335833388E-3</v>
      </c>
      <c r="E25" s="215">
        <f t="shared" si="0"/>
        <v>9.5841841729838607E-3</v>
      </c>
      <c r="F25" s="52">
        <f t="shared" si="4"/>
        <v>3.2217943781286094</v>
      </c>
      <c r="H25" s="19">
        <v>23.023999999999997</v>
      </c>
      <c r="I25" s="140">
        <v>61.094000000000001</v>
      </c>
      <c r="J25" s="247">
        <f t="shared" si="5"/>
        <v>2.717885300140757E-3</v>
      </c>
      <c r="K25" s="215">
        <f t="shared" si="6"/>
        <v>8.0823416168493301E-3</v>
      </c>
      <c r="L25" s="52">
        <f t="shared" si="7"/>
        <v>1.6534920083391249</v>
      </c>
      <c r="N25" s="27">
        <f t="shared" si="16"/>
        <v>8.8656141701963787</v>
      </c>
      <c r="O25" s="152">
        <f t="shared" si="17"/>
        <v>5.5722364100693191</v>
      </c>
      <c r="P25" s="52">
        <f t="shared" si="18"/>
        <v>-0.37147767733886272</v>
      </c>
    </row>
    <row r="26" spans="1:16" ht="20.100000000000001" customHeight="1" x14ac:dyDescent="0.25">
      <c r="A26" s="8" t="s">
        <v>181</v>
      </c>
      <c r="B26" s="19">
        <v>97.3</v>
      </c>
      <c r="C26" s="140">
        <v>33.019999999999996</v>
      </c>
      <c r="D26" s="247">
        <f t="shared" si="3"/>
        <v>8.3497095193553663E-3</v>
      </c>
      <c r="E26" s="215">
        <f t="shared" si="0"/>
        <v>2.8864443760664637E-3</v>
      </c>
      <c r="F26" s="52">
        <f t="shared" si="4"/>
        <v>-0.66063720452209662</v>
      </c>
      <c r="H26" s="19">
        <v>95.528999999999996</v>
      </c>
      <c r="I26" s="140">
        <v>42.297000000000004</v>
      </c>
      <c r="J26" s="247">
        <f t="shared" si="5"/>
        <v>1.1276792253176963E-2</v>
      </c>
      <c r="K26" s="215">
        <f t="shared" si="6"/>
        <v>5.5956199195972781E-3</v>
      </c>
      <c r="L26" s="52">
        <f t="shared" si="7"/>
        <v>-0.5572339289639795</v>
      </c>
      <c r="N26" s="27">
        <f t="shared" si="16"/>
        <v>9.8179856115107906</v>
      </c>
      <c r="O26" s="152">
        <f t="shared" si="17"/>
        <v>12.809509388249548</v>
      </c>
      <c r="P26" s="52">
        <f t="shared" si="18"/>
        <v>0.30469832561492444</v>
      </c>
    </row>
    <row r="27" spans="1:16" ht="20.100000000000001" customHeight="1" x14ac:dyDescent="0.25">
      <c r="A27" s="8" t="s">
        <v>164</v>
      </c>
      <c r="B27" s="19">
        <v>120.61999999999999</v>
      </c>
      <c r="C27" s="140">
        <v>58.5</v>
      </c>
      <c r="D27" s="247">
        <f t="shared" si="3"/>
        <v>1.0350893753593465E-2</v>
      </c>
      <c r="E27" s="215">
        <f t="shared" si="0"/>
        <v>5.113779406416964E-3</v>
      </c>
      <c r="F27" s="52">
        <f t="shared" si="4"/>
        <v>-0.51500580334936163</v>
      </c>
      <c r="H27" s="19">
        <v>49.077999999999996</v>
      </c>
      <c r="I27" s="140">
        <v>41.606000000000002</v>
      </c>
      <c r="J27" s="247">
        <f t="shared" si="5"/>
        <v>5.7934492164831517E-3</v>
      </c>
      <c r="K27" s="215">
        <f t="shared" si="6"/>
        <v>5.504205082506191E-3</v>
      </c>
      <c r="L27" s="52">
        <f t="shared" si="7"/>
        <v>-0.15224744284608163</v>
      </c>
      <c r="N27" s="27">
        <f t="shared" si="16"/>
        <v>4.068811142430774</v>
      </c>
      <c r="O27" s="152">
        <f t="shared" si="17"/>
        <v>7.1121367521367524</v>
      </c>
      <c r="P27" s="52">
        <f t="shared" si="18"/>
        <v>0.74796433237445525</v>
      </c>
    </row>
    <row r="28" spans="1:16" ht="20.100000000000001" customHeight="1" x14ac:dyDescent="0.25">
      <c r="A28" s="8" t="s">
        <v>171</v>
      </c>
      <c r="B28" s="19">
        <v>50.56</v>
      </c>
      <c r="C28" s="140">
        <v>58.07</v>
      </c>
      <c r="D28" s="247">
        <f t="shared" si="3"/>
        <v>4.338759643356704E-3</v>
      </c>
      <c r="E28" s="215">
        <f t="shared" si="0"/>
        <v>5.0761909424039851E-3</v>
      </c>
      <c r="F28" s="52">
        <f t="shared" si="4"/>
        <v>0.14853639240506325</v>
      </c>
      <c r="H28" s="19">
        <v>55.424000000000007</v>
      </c>
      <c r="I28" s="140">
        <v>37.244</v>
      </c>
      <c r="J28" s="247">
        <f t="shared" si="5"/>
        <v>6.5425675327919278E-3</v>
      </c>
      <c r="K28" s="215">
        <f t="shared" si="6"/>
        <v>4.9271406550223662E-3</v>
      </c>
      <c r="L28" s="52">
        <f t="shared" si="7"/>
        <v>-0.32801674364896083</v>
      </c>
      <c r="N28" s="27">
        <f t="shared" ref="N28:N29" si="19">(H28/B28)*10</f>
        <v>10.962025316455698</v>
      </c>
      <c r="O28" s="152">
        <f t="shared" ref="O28:O29" si="20">(I28/C28)*10</f>
        <v>6.4136387118994325</v>
      </c>
      <c r="P28" s="52">
        <f t="shared" ref="P28:P29" si="21">(O28-N28)/N28</f>
        <v>-0.41492210364889714</v>
      </c>
    </row>
    <row r="29" spans="1:16" ht="20.100000000000001" customHeight="1" x14ac:dyDescent="0.25">
      <c r="A29" s="8" t="s">
        <v>183</v>
      </c>
      <c r="B29" s="19">
        <v>72.59</v>
      </c>
      <c r="C29" s="140">
        <v>73.84</v>
      </c>
      <c r="D29" s="247">
        <f t="shared" si="3"/>
        <v>6.2292437205550468E-3</v>
      </c>
      <c r="E29" s="215">
        <f t="shared" si="0"/>
        <v>6.4547260063218571E-3</v>
      </c>
      <c r="F29" s="52">
        <f t="shared" ref="F29:F32" si="22">(C29-B29)/B29</f>
        <v>1.7220002755200439E-2</v>
      </c>
      <c r="H29" s="19">
        <v>151.32</v>
      </c>
      <c r="I29" s="140">
        <v>35.998000000000005</v>
      </c>
      <c r="J29" s="247">
        <f t="shared" si="5"/>
        <v>1.7862682575456017E-2</v>
      </c>
      <c r="K29" s="215">
        <f t="shared" si="6"/>
        <v>4.7623029024673816E-3</v>
      </c>
      <c r="L29" s="52">
        <f t="shared" ref="L29" si="23">(I29-H29)/H29</f>
        <v>-0.76210679355009248</v>
      </c>
      <c r="N29" s="27">
        <f t="shared" si="19"/>
        <v>20.84584653533544</v>
      </c>
      <c r="O29" s="152">
        <f t="shared" si="20"/>
        <v>4.8751354279523298</v>
      </c>
      <c r="P29" s="52">
        <f t="shared" si="21"/>
        <v>-0.7661339672779145</v>
      </c>
    </row>
    <row r="30" spans="1:16" ht="20.100000000000001" customHeight="1" x14ac:dyDescent="0.25">
      <c r="A30" s="8" t="s">
        <v>179</v>
      </c>
      <c r="B30" s="19">
        <v>25.869999999999997</v>
      </c>
      <c r="C30" s="140">
        <v>40.730000000000004</v>
      </c>
      <c r="D30" s="247">
        <f t="shared" si="3"/>
        <v>2.2200101260608767E-3</v>
      </c>
      <c r="E30" s="215">
        <f t="shared" si="0"/>
        <v>3.5604142773224441E-3</v>
      </c>
      <c r="F30" s="52">
        <f t="shared" si="22"/>
        <v>0.5744105141090069</v>
      </c>
      <c r="H30" s="19">
        <v>17.994</v>
      </c>
      <c r="I30" s="140">
        <v>33.532000000000004</v>
      </c>
      <c r="J30" s="247">
        <f t="shared" si="5"/>
        <v>2.1241151880964553E-3</v>
      </c>
      <c r="K30" s="215">
        <f t="shared" si="6"/>
        <v>4.4360670294331973E-3</v>
      </c>
      <c r="L30" s="52">
        <f t="shared" ref="L30:L31" si="24">(I30-H30)/H30</f>
        <v>0.86351005890852528</v>
      </c>
      <c r="N30" s="27">
        <f t="shared" ref="N30:N31" si="25">(H30/B30)*10</f>
        <v>6.9555469655972182</v>
      </c>
      <c r="O30" s="152">
        <f t="shared" ref="O30:O31" si="26">(I30/C30)*10</f>
        <v>8.2327522710532772</v>
      </c>
      <c r="P30" s="52">
        <f t="shared" ref="P30:P31" si="27">(O30-N30)/N30</f>
        <v>0.18362399273173413</v>
      </c>
    </row>
    <row r="31" spans="1:16" ht="20.100000000000001" customHeight="1" x14ac:dyDescent="0.25">
      <c r="A31" s="8" t="s">
        <v>222</v>
      </c>
      <c r="B31" s="19">
        <v>27.77</v>
      </c>
      <c r="C31" s="140">
        <v>27.2</v>
      </c>
      <c r="D31" s="247">
        <f t="shared" si="3"/>
        <v>2.3830568689876515E-3</v>
      </c>
      <c r="E31" s="215">
        <f t="shared" si="0"/>
        <v>2.3776888864024174E-3</v>
      </c>
      <c r="F31" s="52">
        <f t="shared" si="22"/>
        <v>-2.0525747209218591E-2</v>
      </c>
      <c r="H31" s="19">
        <v>28.401999999999997</v>
      </c>
      <c r="I31" s="140">
        <v>32.262</v>
      </c>
      <c r="J31" s="247">
        <f t="shared" si="5"/>
        <v>3.3527353324616827E-3</v>
      </c>
      <c r="K31" s="215">
        <f t="shared" si="6"/>
        <v>4.268054231885178E-3</v>
      </c>
      <c r="L31" s="52">
        <f t="shared" si="24"/>
        <v>0.1359059221181608</v>
      </c>
      <c r="N31" s="27">
        <f t="shared" si="25"/>
        <v>10.227583723442564</v>
      </c>
      <c r="O31" s="152">
        <f t="shared" si="26"/>
        <v>11.861029411764704</v>
      </c>
      <c r="P31" s="52">
        <f t="shared" si="27"/>
        <v>0.15970983298607791</v>
      </c>
    </row>
    <row r="32" spans="1:16" ht="20.100000000000001" customHeight="1" thickBot="1" x14ac:dyDescent="0.3">
      <c r="A32" s="8" t="s">
        <v>17</v>
      </c>
      <c r="B32" s="19">
        <f>B33-SUM(B7:B31)</f>
        <v>400.77000000000044</v>
      </c>
      <c r="C32" s="140">
        <f>C33-SUM(C7:C31)</f>
        <v>210.93999999999687</v>
      </c>
      <c r="D32" s="247">
        <f t="shared" si="3"/>
        <v>3.4391706927770334E-2</v>
      </c>
      <c r="E32" s="215">
        <f t="shared" si="0"/>
        <v>1.8439326974180829E-2</v>
      </c>
      <c r="F32" s="52">
        <f t="shared" si="22"/>
        <v>-0.47366319834319776</v>
      </c>
      <c r="H32" s="19">
        <f>H33-SUM(H7:H31)</f>
        <v>430.68700000000081</v>
      </c>
      <c r="I32" s="140">
        <f>I33-SUM(I7:I31)</f>
        <v>201.41500000000087</v>
      </c>
      <c r="J32" s="247">
        <f t="shared" si="5"/>
        <v>5.0840769034994987E-2</v>
      </c>
      <c r="K32" s="215">
        <f t="shared" si="6"/>
        <v>2.664590363632623E-2</v>
      </c>
      <c r="L32" s="52">
        <f t="shared" si="7"/>
        <v>-0.53234019136867261</v>
      </c>
      <c r="N32" s="27">
        <f t="shared" si="1"/>
        <v>10.746488010579643</v>
      </c>
      <c r="O32" s="152">
        <f t="shared" si="2"/>
        <v>9.5484497961507468</v>
      </c>
      <c r="P32" s="52">
        <f t="shared" si="8"/>
        <v>-0.11148183604257114</v>
      </c>
    </row>
    <row r="33" spans="1:16" ht="26.25" customHeight="1" thickBot="1" x14ac:dyDescent="0.3">
      <c r="A33" s="12" t="s">
        <v>18</v>
      </c>
      <c r="B33" s="17">
        <v>11653.099999999999</v>
      </c>
      <c r="C33" s="145">
        <v>11439.679999999997</v>
      </c>
      <c r="D33" s="243">
        <f>SUM(D7:D32)</f>
        <v>1</v>
      </c>
      <c r="E33" s="244">
        <f>SUM(E7:E32)</f>
        <v>1.0000000000000002</v>
      </c>
      <c r="F33" s="57">
        <f>(C33-B33)/B33</f>
        <v>-1.8314439934438213E-2</v>
      </c>
      <c r="G33" s="1"/>
      <c r="H33" s="17">
        <v>8471.2920000000013</v>
      </c>
      <c r="I33" s="145">
        <v>7558.9479999999994</v>
      </c>
      <c r="J33" s="243">
        <f>SUM(J7:J32)</f>
        <v>0.99999999999999989</v>
      </c>
      <c r="K33" s="244">
        <f>SUM(K7:K32)</f>
        <v>1</v>
      </c>
      <c r="L33" s="57">
        <f t="shared" si="7"/>
        <v>-0.10769832984154032</v>
      </c>
      <c r="N33" s="29">
        <f t="shared" si="1"/>
        <v>7.269560889377078</v>
      </c>
      <c r="O33" s="146">
        <f>(I33/C33)*10</f>
        <v>6.6076568575344776</v>
      </c>
      <c r="P33" s="57">
        <f t="shared" si="8"/>
        <v>-9.1051446148533235E-2</v>
      </c>
    </row>
    <row r="35" spans="1:16" ht="15.75" thickBot="1" x14ac:dyDescent="0.3"/>
    <row r="36" spans="1:16" x14ac:dyDescent="0.25">
      <c r="A36" s="364" t="s">
        <v>2</v>
      </c>
      <c r="B36" s="358" t="s">
        <v>1</v>
      </c>
      <c r="C36" s="351"/>
      <c r="D36" s="358" t="s">
        <v>104</v>
      </c>
      <c r="E36" s="351"/>
      <c r="F36" s="130" t="s">
        <v>0</v>
      </c>
      <c r="H36" s="367" t="s">
        <v>19</v>
      </c>
      <c r="I36" s="368"/>
      <c r="J36" s="358" t="s">
        <v>104</v>
      </c>
      <c r="K36" s="356"/>
      <c r="L36" s="130" t="s">
        <v>0</v>
      </c>
      <c r="N36" s="350" t="s">
        <v>22</v>
      </c>
      <c r="O36" s="351"/>
      <c r="P36" s="130" t="s">
        <v>0</v>
      </c>
    </row>
    <row r="37" spans="1:16" x14ac:dyDescent="0.25">
      <c r="A37" s="365"/>
      <c r="B37" s="359" t="str">
        <f>B5</f>
        <v>jan-jun</v>
      </c>
      <c r="C37" s="353"/>
      <c r="D37" s="359" t="str">
        <f>B5</f>
        <v>jan-jun</v>
      </c>
      <c r="E37" s="353"/>
      <c r="F37" s="131" t="str">
        <f>F5</f>
        <v>2024/2023</v>
      </c>
      <c r="H37" s="348" t="str">
        <f>B5</f>
        <v>jan-jun</v>
      </c>
      <c r="I37" s="353"/>
      <c r="J37" s="359" t="str">
        <f>B5</f>
        <v>jan-jun</v>
      </c>
      <c r="K37" s="349"/>
      <c r="L37" s="131" t="str">
        <f>L5</f>
        <v>2024/2023</v>
      </c>
      <c r="N37" s="348" t="str">
        <f>B5</f>
        <v>jan-jun</v>
      </c>
      <c r="O37" s="349"/>
      <c r="P37" s="131" t="str">
        <f>P5</f>
        <v>2024/2023</v>
      </c>
    </row>
    <row r="38" spans="1:16" ht="19.5" customHeight="1" thickBot="1" x14ac:dyDescent="0.3">
      <c r="A38" s="366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161</v>
      </c>
      <c r="B39" s="39">
        <v>3718.2299999999996</v>
      </c>
      <c r="C39" s="147">
        <v>2977.51</v>
      </c>
      <c r="D39" s="247">
        <f t="shared" ref="D39:D55" si="28">B39/$B$62</f>
        <v>0.54564545218413441</v>
      </c>
      <c r="E39" s="246">
        <f t="shared" ref="E39:E55" si="29">C39/$C$62</f>
        <v>0.44454447594690277</v>
      </c>
      <c r="F39" s="52">
        <f>(C39-B39)/B39</f>
        <v>-0.19921306643214631</v>
      </c>
      <c r="H39" s="39">
        <v>1291.5919999999999</v>
      </c>
      <c r="I39" s="147">
        <v>1120.568</v>
      </c>
      <c r="J39" s="247">
        <f t="shared" ref="J39:J61" si="30">H39/$H$62</f>
        <v>0.39392769326396548</v>
      </c>
      <c r="K39" s="246">
        <f t="shared" ref="K39:K61" si="31">I39/$I$62</f>
        <v>0.32311630731470159</v>
      </c>
      <c r="L39" s="52">
        <f>(I39-H39)/H39</f>
        <v>-0.1324133317642103</v>
      </c>
      <c r="N39" s="27">
        <f t="shared" ref="N39:N62" si="32">(H39/B39)*10</f>
        <v>3.4736743020200471</v>
      </c>
      <c r="O39" s="151">
        <f t="shared" ref="O39:O62" si="33">(I39/C39)*10</f>
        <v>3.7634399212765022</v>
      </c>
      <c r="P39" s="61">
        <f t="shared" si="8"/>
        <v>8.3417613184963116E-2</v>
      </c>
    </row>
    <row r="40" spans="1:16" ht="20.100000000000001" customHeight="1" x14ac:dyDescent="0.25">
      <c r="A40" s="38" t="s">
        <v>165</v>
      </c>
      <c r="B40" s="19">
        <v>1301.0699999999997</v>
      </c>
      <c r="C40" s="140">
        <v>1375.44</v>
      </c>
      <c r="D40" s="247">
        <f t="shared" si="28"/>
        <v>0.19093034279030929</v>
      </c>
      <c r="E40" s="215">
        <f t="shared" si="29"/>
        <v>0.20535422349426463</v>
      </c>
      <c r="F40" s="52">
        <f t="shared" ref="F40:F62" si="34">(C40-B40)/B40</f>
        <v>5.7160644700131706E-2</v>
      </c>
      <c r="H40" s="19">
        <v>662.19599999999991</v>
      </c>
      <c r="I40" s="140">
        <v>709.11</v>
      </c>
      <c r="J40" s="247">
        <f t="shared" si="30"/>
        <v>0.2019657467440375</v>
      </c>
      <c r="K40" s="215">
        <f t="shared" si="31"/>
        <v>0.20447220041972289</v>
      </c>
      <c r="L40" s="52">
        <f t="shared" ref="L40:L62" si="35">(I40-H40)/H40</f>
        <v>7.0846093905732002E-2</v>
      </c>
      <c r="N40" s="27">
        <f t="shared" si="32"/>
        <v>5.0896262307177942</v>
      </c>
      <c r="O40" s="152">
        <f t="shared" si="33"/>
        <v>5.1555138719246205</v>
      </c>
      <c r="P40" s="52">
        <f t="shared" si="8"/>
        <v>1.2945477373008222E-2</v>
      </c>
    </row>
    <row r="41" spans="1:16" ht="20.100000000000001" customHeight="1" x14ac:dyDescent="0.25">
      <c r="A41" s="38" t="s">
        <v>169</v>
      </c>
      <c r="B41" s="19">
        <v>766.43999999999994</v>
      </c>
      <c r="C41" s="140">
        <v>694.6</v>
      </c>
      <c r="D41" s="247">
        <f t="shared" si="28"/>
        <v>0.11247408050927672</v>
      </c>
      <c r="E41" s="215">
        <f t="shared" si="29"/>
        <v>0.10370430090670346</v>
      </c>
      <c r="F41" s="52">
        <f t="shared" si="34"/>
        <v>-9.3732059913365598E-2</v>
      </c>
      <c r="H41" s="19">
        <v>508.87099999999998</v>
      </c>
      <c r="I41" s="140">
        <v>495.03399999999999</v>
      </c>
      <c r="J41" s="247">
        <f t="shared" si="30"/>
        <v>0.15520255560496457</v>
      </c>
      <c r="K41" s="215">
        <f t="shared" si="31"/>
        <v>0.14274328561517549</v>
      </c>
      <c r="L41" s="52">
        <f t="shared" si="35"/>
        <v>-2.7191567214480662E-2</v>
      </c>
      <c r="N41" s="27">
        <f t="shared" si="32"/>
        <v>6.6394107823182509</v>
      </c>
      <c r="O41" s="152">
        <f t="shared" si="33"/>
        <v>7.1268931759285916</v>
      </c>
      <c r="P41" s="52">
        <f t="shared" si="8"/>
        <v>7.3422538474133825E-2</v>
      </c>
    </row>
    <row r="42" spans="1:16" ht="20.100000000000001" customHeight="1" x14ac:dyDescent="0.25">
      <c r="A42" s="38" t="s">
        <v>172</v>
      </c>
      <c r="B42" s="19">
        <v>263.63</v>
      </c>
      <c r="C42" s="140">
        <v>706.46</v>
      </c>
      <c r="D42" s="247">
        <f t="shared" si="28"/>
        <v>3.868736214793151E-2</v>
      </c>
      <c r="E42" s="215">
        <f t="shared" si="29"/>
        <v>0.10547500780096419</v>
      </c>
      <c r="F42" s="52">
        <f t="shared" si="34"/>
        <v>1.6797405454614422</v>
      </c>
      <c r="H42" s="19">
        <v>164.5</v>
      </c>
      <c r="I42" s="140">
        <v>436.86799999999999</v>
      </c>
      <c r="J42" s="247">
        <f t="shared" si="30"/>
        <v>5.0171498075183438E-2</v>
      </c>
      <c r="K42" s="215">
        <f t="shared" si="31"/>
        <v>0.12597109228887407</v>
      </c>
      <c r="L42" s="52">
        <f t="shared" si="35"/>
        <v>1.6557325227963526</v>
      </c>
      <c r="N42" s="27">
        <f t="shared" si="32"/>
        <v>6.2398057884155822</v>
      </c>
      <c r="O42" s="152">
        <f t="shared" si="33"/>
        <v>6.1839028395096669</v>
      </c>
      <c r="P42" s="52">
        <f t="shared" si="8"/>
        <v>-8.9590847538397866E-3</v>
      </c>
    </row>
    <row r="43" spans="1:16" ht="20.100000000000001" customHeight="1" x14ac:dyDescent="0.25">
      <c r="A43" s="38" t="s">
        <v>167</v>
      </c>
      <c r="B43" s="19">
        <v>140.72999999999999</v>
      </c>
      <c r="C43" s="140">
        <v>338.97999999999996</v>
      </c>
      <c r="D43" s="247">
        <f t="shared" si="28"/>
        <v>2.06519458145067E-2</v>
      </c>
      <c r="E43" s="215">
        <f t="shared" si="29"/>
        <v>5.0609968213870336E-2</v>
      </c>
      <c r="F43" s="52">
        <f t="shared" si="34"/>
        <v>1.4087259290840617</v>
      </c>
      <c r="H43" s="19">
        <v>96.906000000000006</v>
      </c>
      <c r="I43" s="140">
        <v>215.45100000000002</v>
      </c>
      <c r="J43" s="247">
        <f t="shared" si="30"/>
        <v>2.9555739771876758E-2</v>
      </c>
      <c r="K43" s="215">
        <f t="shared" si="31"/>
        <v>6.2125396698156449E-2</v>
      </c>
      <c r="L43" s="52">
        <f t="shared" si="35"/>
        <v>1.2232988669432234</v>
      </c>
      <c r="N43" s="27">
        <f t="shared" si="32"/>
        <v>6.8859518226390968</v>
      </c>
      <c r="O43" s="152">
        <f t="shared" si="33"/>
        <v>6.3558617027553268</v>
      </c>
      <c r="P43" s="52">
        <f t="shared" si="8"/>
        <v>-7.6981386674966401E-2</v>
      </c>
    </row>
    <row r="44" spans="1:16" ht="20.100000000000001" customHeight="1" x14ac:dyDescent="0.25">
      <c r="A44" s="38" t="s">
        <v>174</v>
      </c>
      <c r="B44" s="19">
        <v>113.23</v>
      </c>
      <c r="C44" s="140">
        <v>165.71</v>
      </c>
      <c r="D44" s="247">
        <f t="shared" si="28"/>
        <v>1.6616356317605298E-2</v>
      </c>
      <c r="E44" s="215">
        <f t="shared" si="29"/>
        <v>2.4740627272170791E-2</v>
      </c>
      <c r="F44" s="52">
        <f t="shared" si="34"/>
        <v>0.46348140952044514</v>
      </c>
      <c r="H44" s="19">
        <v>107.113</v>
      </c>
      <c r="I44" s="140">
        <v>124.598</v>
      </c>
      <c r="J44" s="247">
        <f t="shared" si="30"/>
        <v>3.2668812603812304E-2</v>
      </c>
      <c r="K44" s="215">
        <f t="shared" si="31"/>
        <v>3.5927891621746463E-2</v>
      </c>
      <c r="L44" s="52">
        <f t="shared" si="35"/>
        <v>0.16323882255188446</v>
      </c>
      <c r="N44" s="27">
        <f t="shared" si="32"/>
        <v>9.4597721451912022</v>
      </c>
      <c r="O44" s="152">
        <f t="shared" si="33"/>
        <v>7.5190392854987618</v>
      </c>
      <c r="P44" s="52">
        <f t="shared" si="8"/>
        <v>-0.20515640650805697</v>
      </c>
    </row>
    <row r="45" spans="1:16" ht="20.100000000000001" customHeight="1" x14ac:dyDescent="0.25">
      <c r="A45" s="38" t="s">
        <v>173</v>
      </c>
      <c r="B45" s="19">
        <v>69.319999999999993</v>
      </c>
      <c r="C45" s="140">
        <v>73.02</v>
      </c>
      <c r="D45" s="247">
        <f t="shared" si="28"/>
        <v>1.0172620506371096E-2</v>
      </c>
      <c r="E45" s="215">
        <f t="shared" si="29"/>
        <v>1.0901940760448441E-2</v>
      </c>
      <c r="F45" s="52">
        <f t="shared" si="34"/>
        <v>5.3375649163300683E-2</v>
      </c>
      <c r="H45" s="19">
        <v>102.767</v>
      </c>
      <c r="I45" s="140">
        <v>87.281999999999996</v>
      </c>
      <c r="J45" s="247">
        <f t="shared" si="30"/>
        <v>3.1343309074117788E-2</v>
      </c>
      <c r="K45" s="215">
        <f t="shared" si="31"/>
        <v>2.516780555489875E-2</v>
      </c>
      <c r="L45" s="52">
        <f t="shared" si="35"/>
        <v>-0.15068066597253982</v>
      </c>
      <c r="N45" s="27">
        <f t="shared" si="32"/>
        <v>14.825014425851126</v>
      </c>
      <c r="O45" s="152">
        <f t="shared" si="33"/>
        <v>11.9531635168447</v>
      </c>
      <c r="P45" s="52">
        <f t="shared" si="8"/>
        <v>-0.19371656758718794</v>
      </c>
    </row>
    <row r="46" spans="1:16" ht="20.100000000000001" customHeight="1" x14ac:dyDescent="0.25">
      <c r="A46" s="38" t="s">
        <v>191</v>
      </c>
      <c r="B46" s="19">
        <v>25.970000000000002</v>
      </c>
      <c r="C46" s="140">
        <v>109.63999999999999</v>
      </c>
      <c r="D46" s="247">
        <f t="shared" si="28"/>
        <v>3.8110639721647059E-3</v>
      </c>
      <c r="E46" s="215">
        <f t="shared" si="29"/>
        <v>1.6369334223165801E-2</v>
      </c>
      <c r="F46" s="52">
        <f t="shared" si="34"/>
        <v>3.2217943781286094</v>
      </c>
      <c r="H46" s="19">
        <v>23.023999999999997</v>
      </c>
      <c r="I46" s="140">
        <v>61.094000000000001</v>
      </c>
      <c r="J46" s="247">
        <f t="shared" si="30"/>
        <v>7.0221797670700506E-3</v>
      </c>
      <c r="K46" s="215">
        <f t="shared" si="31"/>
        <v>1.7616483496837657E-2</v>
      </c>
      <c r="L46" s="52">
        <f t="shared" si="35"/>
        <v>1.6534920083391249</v>
      </c>
      <c r="N46" s="27">
        <f t="shared" si="32"/>
        <v>8.8656141701963787</v>
      </c>
      <c r="O46" s="152">
        <f t="shared" si="33"/>
        <v>5.5722364100693191</v>
      </c>
      <c r="P46" s="52">
        <f t="shared" si="8"/>
        <v>-0.37147767733886272</v>
      </c>
    </row>
    <row r="47" spans="1:16" ht="20.100000000000001" customHeight="1" x14ac:dyDescent="0.25">
      <c r="A47" s="38" t="s">
        <v>181</v>
      </c>
      <c r="B47" s="19">
        <v>97.3</v>
      </c>
      <c r="C47" s="140">
        <v>33.019999999999996</v>
      </c>
      <c r="D47" s="247">
        <f t="shared" si="28"/>
        <v>1.4278649383582049E-2</v>
      </c>
      <c r="E47" s="215">
        <f t="shared" si="29"/>
        <v>4.9299107629417619E-3</v>
      </c>
      <c r="F47" s="52">
        <f t="shared" si="34"/>
        <v>-0.66063720452209662</v>
      </c>
      <c r="H47" s="19">
        <v>95.528999999999996</v>
      </c>
      <c r="I47" s="140">
        <v>42.297000000000004</v>
      </c>
      <c r="J47" s="247">
        <f t="shared" si="30"/>
        <v>2.9135763158809717E-2</v>
      </c>
      <c r="K47" s="215">
        <f t="shared" si="31"/>
        <v>1.2196359748350778E-2</v>
      </c>
      <c r="L47" s="52">
        <f t="shared" si="35"/>
        <v>-0.5572339289639795</v>
      </c>
      <c r="N47" s="27">
        <f t="shared" si="32"/>
        <v>9.8179856115107906</v>
      </c>
      <c r="O47" s="152">
        <f t="shared" si="33"/>
        <v>12.809509388249548</v>
      </c>
      <c r="P47" s="52">
        <f t="shared" si="8"/>
        <v>0.30469832561492444</v>
      </c>
    </row>
    <row r="48" spans="1:16" ht="20.100000000000001" customHeight="1" x14ac:dyDescent="0.25">
      <c r="A48" s="38" t="s">
        <v>171</v>
      </c>
      <c r="B48" s="19">
        <v>50.56</v>
      </c>
      <c r="C48" s="140">
        <v>58.07</v>
      </c>
      <c r="D48" s="247">
        <f t="shared" si="28"/>
        <v>7.4196147259394498E-3</v>
      </c>
      <c r="E48" s="215">
        <f t="shared" si="29"/>
        <v>8.6698945488803206E-3</v>
      </c>
      <c r="F48" s="52">
        <f t="shared" ref="F48:F61" si="36">(C48-B48)/B48</f>
        <v>0.14853639240506325</v>
      </c>
      <c r="H48" s="19">
        <v>55.424000000000007</v>
      </c>
      <c r="I48" s="140">
        <v>37.244</v>
      </c>
      <c r="J48" s="247">
        <f t="shared" si="30"/>
        <v>1.6903982427470925E-2</v>
      </c>
      <c r="K48" s="215">
        <f t="shared" si="31"/>
        <v>1.0739324833145998E-2</v>
      </c>
      <c r="L48" s="52">
        <f t="shared" ref="L48:L61" si="37">(I48-H48)/H48</f>
        <v>-0.32801674364896083</v>
      </c>
      <c r="N48" s="27">
        <f t="shared" ref="N48:N51" si="38">(H48/B48)*10</f>
        <v>10.962025316455698</v>
      </c>
      <c r="O48" s="152">
        <f t="shared" ref="O48:O51" si="39">(I48/C48)*10</f>
        <v>6.4136387118994325</v>
      </c>
      <c r="P48" s="52">
        <f t="shared" ref="P48:P51" si="40">(O48-N48)/N48</f>
        <v>-0.41492210364889714</v>
      </c>
    </row>
    <row r="49" spans="1:16" ht="20.100000000000001" customHeight="1" x14ac:dyDescent="0.25">
      <c r="A49" s="38" t="s">
        <v>179</v>
      </c>
      <c r="B49" s="19">
        <v>25.869999999999997</v>
      </c>
      <c r="C49" s="140">
        <v>40.730000000000004</v>
      </c>
      <c r="D49" s="247">
        <f t="shared" si="28"/>
        <v>3.7963891012668819E-3</v>
      </c>
      <c r="E49" s="215">
        <f t="shared" si="29"/>
        <v>6.0810195449611752E-3</v>
      </c>
      <c r="F49" s="52">
        <f t="shared" si="36"/>
        <v>0.5744105141090069</v>
      </c>
      <c r="H49" s="19">
        <v>17.994</v>
      </c>
      <c r="I49" s="140">
        <v>33.532000000000004</v>
      </c>
      <c r="J49" s="247">
        <f t="shared" si="30"/>
        <v>5.4880604034337433E-3</v>
      </c>
      <c r="K49" s="215">
        <f t="shared" si="31"/>
        <v>9.6689678956355836E-3</v>
      </c>
      <c r="L49" s="52">
        <f t="shared" si="37"/>
        <v>0.86351005890852528</v>
      </c>
      <c r="N49" s="27">
        <f t="shared" si="38"/>
        <v>6.9555469655972182</v>
      </c>
      <c r="O49" s="152">
        <f t="shared" si="39"/>
        <v>8.2327522710532772</v>
      </c>
      <c r="P49" s="52">
        <f t="shared" si="40"/>
        <v>0.18362399273173413</v>
      </c>
    </row>
    <row r="50" spans="1:16" ht="20.100000000000001" customHeight="1" x14ac:dyDescent="0.25">
      <c r="A50" s="38" t="s">
        <v>178</v>
      </c>
      <c r="B50" s="19">
        <v>49.61</v>
      </c>
      <c r="C50" s="140">
        <v>33.89</v>
      </c>
      <c r="D50" s="247">
        <f t="shared" si="28"/>
        <v>7.2802034524101283E-3</v>
      </c>
      <c r="E50" s="215">
        <f t="shared" si="29"/>
        <v>5.0598024153875329E-3</v>
      </c>
      <c r="F50" s="52">
        <f t="shared" si="36"/>
        <v>-0.3168715984680508</v>
      </c>
      <c r="H50" s="19">
        <v>35.089999999999996</v>
      </c>
      <c r="I50" s="140">
        <v>21.599</v>
      </c>
      <c r="J50" s="247">
        <f t="shared" si="30"/>
        <v>1.0702236276341561E-2</v>
      </c>
      <c r="K50" s="215">
        <f t="shared" si="31"/>
        <v>6.2280817600451196E-3</v>
      </c>
      <c r="L50" s="52">
        <f t="shared" si="37"/>
        <v>-0.38446850954687939</v>
      </c>
      <c r="N50" s="27">
        <f t="shared" si="38"/>
        <v>7.0731707317073162</v>
      </c>
      <c r="O50" s="152">
        <f t="shared" si="39"/>
        <v>6.373266450280318</v>
      </c>
      <c r="P50" s="52">
        <f t="shared" si="40"/>
        <v>-9.8951984615541139E-2</v>
      </c>
    </row>
    <row r="51" spans="1:16" ht="20.100000000000001" customHeight="1" x14ac:dyDescent="0.25">
      <c r="A51" s="38" t="s">
        <v>189</v>
      </c>
      <c r="B51" s="19">
        <v>14.870000000000001</v>
      </c>
      <c r="C51" s="140">
        <v>21.05</v>
      </c>
      <c r="D51" s="247">
        <f t="shared" si="28"/>
        <v>2.1821533025063217E-3</v>
      </c>
      <c r="E51" s="215">
        <f t="shared" si="29"/>
        <v>3.1427807861878895E-3</v>
      </c>
      <c r="F51" s="52">
        <f t="shared" si="36"/>
        <v>0.41560188298587758</v>
      </c>
      <c r="H51" s="19">
        <v>11.009</v>
      </c>
      <c r="I51" s="140">
        <v>17.184000000000001</v>
      </c>
      <c r="J51" s="247">
        <f t="shared" si="30"/>
        <v>3.357677947171395E-3</v>
      </c>
      <c r="K51" s="215">
        <f t="shared" si="31"/>
        <v>4.9550144434749449E-3</v>
      </c>
      <c r="L51" s="52">
        <f t="shared" si="37"/>
        <v>0.56090471432464351</v>
      </c>
      <c r="N51" s="27">
        <f t="shared" si="38"/>
        <v>7.4034969737726968</v>
      </c>
      <c r="O51" s="152">
        <f t="shared" si="39"/>
        <v>8.1634204275534437</v>
      </c>
      <c r="P51" s="52">
        <f t="shared" si="40"/>
        <v>0.10264385282695709</v>
      </c>
    </row>
    <row r="52" spans="1:16" ht="20.100000000000001" customHeight="1" x14ac:dyDescent="0.25">
      <c r="A52" s="38" t="s">
        <v>185</v>
      </c>
      <c r="B52" s="19">
        <v>18.18</v>
      </c>
      <c r="C52" s="140">
        <v>14.939999999999998</v>
      </c>
      <c r="D52" s="247">
        <f t="shared" si="28"/>
        <v>2.667891529224272E-3</v>
      </c>
      <c r="E52" s="215">
        <f t="shared" si="29"/>
        <v>2.2305532040687438E-3</v>
      </c>
      <c r="F52" s="52">
        <f t="shared" si="36"/>
        <v>-0.17821782178217832</v>
      </c>
      <c r="H52" s="19">
        <v>19.520999999999997</v>
      </c>
      <c r="I52" s="140">
        <v>15.876000000000001</v>
      </c>
      <c r="J52" s="247">
        <f t="shared" si="30"/>
        <v>5.9537861028915243E-3</v>
      </c>
      <c r="K52" s="215">
        <f t="shared" si="31"/>
        <v>4.5778520312272017E-3</v>
      </c>
      <c r="L52" s="52">
        <f t="shared" si="37"/>
        <v>-0.18672199170124465</v>
      </c>
      <c r="N52" s="27">
        <f t="shared" si="32"/>
        <v>10.737623762376236</v>
      </c>
      <c r="O52" s="152">
        <f t="shared" si="33"/>
        <v>10.626506024096386</v>
      </c>
      <c r="P52" s="52">
        <f t="shared" si="8"/>
        <v>-1.0348447732839865E-2</v>
      </c>
    </row>
    <row r="53" spans="1:16" ht="20.100000000000001" customHeight="1" x14ac:dyDescent="0.25">
      <c r="A53" s="38" t="s">
        <v>188</v>
      </c>
      <c r="B53" s="19">
        <v>119.87</v>
      </c>
      <c r="C53" s="140">
        <v>4.1599999999999993</v>
      </c>
      <c r="D53" s="247">
        <f t="shared" si="28"/>
        <v>1.7590767745220764E-2</v>
      </c>
      <c r="E53" s="215">
        <f t="shared" si="29"/>
        <v>6.210911197406944E-4</v>
      </c>
      <c r="F53" s="52">
        <f t="shared" si="36"/>
        <v>-0.96529573704846916</v>
      </c>
      <c r="H53" s="19">
        <v>48.944000000000003</v>
      </c>
      <c r="I53" s="140">
        <v>13.243000000000002</v>
      </c>
      <c r="J53" s="247">
        <f t="shared" si="30"/>
        <v>1.492762189539075E-2</v>
      </c>
      <c r="K53" s="215">
        <f t="shared" si="31"/>
        <v>3.8186252487743661E-3</v>
      </c>
      <c r="L53" s="52">
        <f t="shared" si="37"/>
        <v>-0.72942546583850931</v>
      </c>
      <c r="N53" s="27">
        <f t="shared" ref="N53" si="41">(H53/B53)*10</f>
        <v>4.0830900141820301</v>
      </c>
      <c r="O53" s="152">
        <f t="shared" ref="O53" si="42">(I53/C53)*10</f>
        <v>31.834134615384627</v>
      </c>
      <c r="P53" s="52">
        <f t="shared" ref="P53" si="43">(O53-N53)/N53</f>
        <v>6.7965791850812272</v>
      </c>
    </row>
    <row r="54" spans="1:16" ht="20.100000000000001" customHeight="1" x14ac:dyDescent="0.25">
      <c r="A54" s="38" t="s">
        <v>224</v>
      </c>
      <c r="B54" s="19">
        <v>3.89</v>
      </c>
      <c r="C54" s="140">
        <v>14.24</v>
      </c>
      <c r="D54" s="247">
        <f t="shared" si="28"/>
        <v>5.7085247792532556E-4</v>
      </c>
      <c r="E54" s="215">
        <f t="shared" si="29"/>
        <v>2.1260426791123773E-3</v>
      </c>
      <c r="F54" s="52">
        <f t="shared" si="36"/>
        <v>2.6606683804627247</v>
      </c>
      <c r="H54" s="19">
        <v>3.766</v>
      </c>
      <c r="I54" s="140">
        <v>9.8170000000000002</v>
      </c>
      <c r="J54" s="247">
        <f t="shared" si="30"/>
        <v>1.1486070623169657E-3</v>
      </c>
      <c r="K54" s="215">
        <f t="shared" si="31"/>
        <v>2.8307365451346331E-3</v>
      </c>
      <c r="L54" s="52">
        <f t="shared" ref="L54:L59" si="44">(I54-H54)/H54</f>
        <v>1.6067445565586831</v>
      </c>
      <c r="N54" s="27">
        <f t="shared" ref="N54:N59" si="45">(H54/B54)*10</f>
        <v>9.6812339331619537</v>
      </c>
      <c r="O54" s="152">
        <f t="shared" ref="O54:O59" si="46">(I54/C54)*10</f>
        <v>6.8939606741573032</v>
      </c>
      <c r="P54" s="52">
        <f t="shared" ref="P54:P59" si="47">(O54-N54)/N54</f>
        <v>-0.28790475245693281</v>
      </c>
    </row>
    <row r="55" spans="1:16" ht="20.100000000000001" customHeight="1" x14ac:dyDescent="0.25">
      <c r="A55" s="38" t="s">
        <v>194</v>
      </c>
      <c r="B55" s="19">
        <v>4.4000000000000004</v>
      </c>
      <c r="C55" s="140">
        <v>8.98</v>
      </c>
      <c r="D55" s="247">
        <f t="shared" si="28"/>
        <v>6.4569431950422434E-4</v>
      </c>
      <c r="E55" s="215">
        <f t="shared" si="29"/>
        <v>1.3407207344402492E-3</v>
      </c>
      <c r="F55" s="52">
        <f t="shared" si="36"/>
        <v>1.0409090909090908</v>
      </c>
      <c r="H55" s="19">
        <v>5.3629999999999995</v>
      </c>
      <c r="I55" s="140">
        <v>9.8019999999999996</v>
      </c>
      <c r="J55" s="247">
        <f t="shared" si="30"/>
        <v>1.6356823354237615E-3</v>
      </c>
      <c r="K55" s="215">
        <f t="shared" si="31"/>
        <v>2.8264112881134433E-3</v>
      </c>
      <c r="L55" s="52">
        <f t="shared" si="44"/>
        <v>0.82770837217975024</v>
      </c>
      <c r="N55" s="27">
        <f t="shared" si="45"/>
        <v>12.188636363636363</v>
      </c>
      <c r="O55" s="152">
        <f t="shared" si="46"/>
        <v>10.915367483296212</v>
      </c>
      <c r="P55" s="52">
        <f t="shared" si="47"/>
        <v>-0.10446360383174835</v>
      </c>
    </row>
    <row r="56" spans="1:16" ht="20.100000000000001" customHeight="1" x14ac:dyDescent="0.25">
      <c r="A56" s="38" t="s">
        <v>190</v>
      </c>
      <c r="B56" s="19">
        <v>9.2899999999999991</v>
      </c>
      <c r="C56" s="140">
        <v>13.66</v>
      </c>
      <c r="D56" s="247">
        <f t="shared" ref="D56:D57" si="48">B56/$B$62</f>
        <v>1.3632955064077825E-3</v>
      </c>
      <c r="E56" s="215">
        <f t="shared" ref="E56:E57" si="49">C56/$C$62</f>
        <v>2.0394482441485305E-3</v>
      </c>
      <c r="F56" s="52">
        <f t="shared" si="36"/>
        <v>0.47039827771797649</v>
      </c>
      <c r="H56" s="19">
        <v>7.5529999999999999</v>
      </c>
      <c r="I56" s="140">
        <v>6.3149999999999995</v>
      </c>
      <c r="J56" s="247">
        <f t="shared" si="30"/>
        <v>2.3036189967286353E-3</v>
      </c>
      <c r="K56" s="215">
        <f t="shared" si="31"/>
        <v>1.8209332059208726E-3</v>
      </c>
      <c r="L56" s="52">
        <f t="shared" si="44"/>
        <v>-0.16390838077585071</v>
      </c>
      <c r="N56" s="27">
        <f t="shared" ref="N56:N57" si="50">(H56/B56)*10</f>
        <v>8.1302475780409047</v>
      </c>
      <c r="O56" s="152">
        <f t="shared" ref="O56:O57" si="51">(I56/C56)*10</f>
        <v>4.6229868228404101</v>
      </c>
      <c r="P56" s="52">
        <f t="shared" ref="P56:P57" si="52">(O56-N56)/N56</f>
        <v>-0.4313842501762557</v>
      </c>
    </row>
    <row r="57" spans="1:16" ht="20.100000000000001" customHeight="1" x14ac:dyDescent="0.25">
      <c r="A57" s="38" t="s">
        <v>213</v>
      </c>
      <c r="B57" s="19">
        <v>0.39</v>
      </c>
      <c r="C57" s="140">
        <v>3.92</v>
      </c>
      <c r="D57" s="247">
        <f t="shared" si="48"/>
        <v>5.7231996501510786E-5</v>
      </c>
      <c r="E57" s="215">
        <f t="shared" si="49"/>
        <v>5.8525893975565444E-4</v>
      </c>
      <c r="F57" s="52">
        <f t="shared" si="36"/>
        <v>9.0512820512820511</v>
      </c>
      <c r="H57" s="19">
        <v>0.76500000000000001</v>
      </c>
      <c r="I57" s="140">
        <v>3.6749999999999998</v>
      </c>
      <c r="J57" s="247">
        <f t="shared" si="30"/>
        <v>2.3332034059279837E-4</v>
      </c>
      <c r="K57" s="215">
        <f t="shared" si="31"/>
        <v>1.0596879701914818E-3</v>
      </c>
      <c r="L57" s="52">
        <f t="shared" si="44"/>
        <v>3.8039215686274503</v>
      </c>
      <c r="N57" s="27">
        <f t="shared" si="50"/>
        <v>19.615384615384613</v>
      </c>
      <c r="O57" s="152">
        <f t="shared" si="51"/>
        <v>9.375</v>
      </c>
      <c r="P57" s="52">
        <f t="shared" si="52"/>
        <v>-0.52205882352941169</v>
      </c>
    </row>
    <row r="58" spans="1:16" ht="20.100000000000001" customHeight="1" x14ac:dyDescent="0.25">
      <c r="A58" s="38" t="s">
        <v>195</v>
      </c>
      <c r="B58" s="19">
        <v>0.99999999999999989</v>
      </c>
      <c r="C58" s="140">
        <v>2.8600000000000003</v>
      </c>
      <c r="D58" s="247">
        <f>B58/$B$62</f>
        <v>1.4674870897823277E-4</v>
      </c>
      <c r="E58" s="215">
        <f>C58/$C$62</f>
        <v>4.270001448217275E-4</v>
      </c>
      <c r="F58" s="52">
        <f t="shared" si="36"/>
        <v>1.8600000000000005</v>
      </c>
      <c r="H58" s="19">
        <v>0.9</v>
      </c>
      <c r="I58" s="140">
        <v>2.7639999999999998</v>
      </c>
      <c r="J58" s="247">
        <f t="shared" si="30"/>
        <v>2.7449451834446866E-4</v>
      </c>
      <c r="K58" s="215">
        <f t="shared" si="31"/>
        <v>7.9700069377122598E-4</v>
      </c>
      <c r="L58" s="52">
        <f t="shared" si="44"/>
        <v>2.0711111111111111</v>
      </c>
      <c r="N58" s="27">
        <f t="shared" si="45"/>
        <v>9.0000000000000018</v>
      </c>
      <c r="O58" s="152">
        <f t="shared" si="46"/>
        <v>9.6643356643356633</v>
      </c>
      <c r="P58" s="52">
        <f t="shared" si="47"/>
        <v>7.381507381507349E-2</v>
      </c>
    </row>
    <row r="59" spans="1:16" ht="20.100000000000001" customHeight="1" x14ac:dyDescent="0.25">
      <c r="A59" s="38" t="s">
        <v>229</v>
      </c>
      <c r="B59" s="19">
        <v>1.29</v>
      </c>
      <c r="C59" s="140">
        <v>4.8999999999999995</v>
      </c>
      <c r="D59" s="247">
        <f>B59/$B$62</f>
        <v>1.893058345819203E-4</v>
      </c>
      <c r="E59" s="215">
        <f>C59/$C$62</f>
        <v>7.3157367469456802E-4</v>
      </c>
      <c r="F59" s="52">
        <f t="shared" si="36"/>
        <v>2.7984496124031004</v>
      </c>
      <c r="H59" s="19">
        <v>4.056</v>
      </c>
      <c r="I59" s="140">
        <v>2.2469999999999999</v>
      </c>
      <c r="J59" s="247">
        <f t="shared" si="30"/>
        <v>1.2370552960057387E-3</v>
      </c>
      <c r="K59" s="215">
        <f t="shared" si="31"/>
        <v>6.4792350177422027E-4</v>
      </c>
      <c r="L59" s="52">
        <f t="shared" si="44"/>
        <v>-0.44600591715976334</v>
      </c>
      <c r="N59" s="27">
        <f t="shared" si="45"/>
        <v>31.441860465116278</v>
      </c>
      <c r="O59" s="152">
        <f t="shared" si="46"/>
        <v>4.5857142857142854</v>
      </c>
      <c r="P59" s="52">
        <f t="shared" si="47"/>
        <v>-0.85415257819103974</v>
      </c>
    </row>
    <row r="60" spans="1:16" ht="20.100000000000001" customHeight="1" x14ac:dyDescent="0.25">
      <c r="A60" s="38" t="s">
        <v>187</v>
      </c>
      <c r="B60" s="19">
        <v>1.1999999999999997</v>
      </c>
      <c r="C60" s="140">
        <v>0.73000000000000009</v>
      </c>
      <c r="D60" s="247">
        <f>B60/$B$62</f>
        <v>1.7609845077387932E-4</v>
      </c>
      <c r="E60" s="215">
        <f>C60/$C$62</f>
        <v>1.0898954745449689E-4</v>
      </c>
      <c r="F60" s="52">
        <f t="shared" si="36"/>
        <v>-0.39166666666666644</v>
      </c>
      <c r="H60" s="19">
        <v>2.0230000000000001</v>
      </c>
      <c r="I60" s="140">
        <v>0.875</v>
      </c>
      <c r="J60" s="247">
        <f t="shared" si="30"/>
        <v>6.1700267845651131E-4</v>
      </c>
      <c r="K60" s="215">
        <f t="shared" si="31"/>
        <v>2.5230665956940039E-4</v>
      </c>
      <c r="L60" s="52">
        <f t="shared" si="37"/>
        <v>-0.56747404844290661</v>
      </c>
      <c r="N60" s="27">
        <f t="shared" ref="N60:N61" si="53">(H60/B60)*10</f>
        <v>16.858333333333338</v>
      </c>
      <c r="O60" s="152">
        <f t="shared" ref="O60:O61" si="54">(I60/C60)*10</f>
        <v>11.986301369863012</v>
      </c>
      <c r="P60" s="52">
        <f t="shared" ref="P60:P61" si="55">(O60-N60)/N60</f>
        <v>-0.28899843579655904</v>
      </c>
    </row>
    <row r="61" spans="1:16" ht="20.100000000000001" customHeight="1" thickBot="1" x14ac:dyDescent="0.3">
      <c r="A61" s="8" t="s">
        <v>17</v>
      </c>
      <c r="B61" s="19">
        <f>B62-SUM(B39:B60)</f>
        <v>18.030000000000655</v>
      </c>
      <c r="C61" s="140">
        <f>C62-SUM(C39:C60)</f>
        <v>1.3800000000001091</v>
      </c>
      <c r="D61" s="247">
        <f>B61/$B$62</f>
        <v>2.6458792228776333E-3</v>
      </c>
      <c r="E61" s="215">
        <f>C61/$C$62</f>
        <v>2.0603503491399669E-4</v>
      </c>
      <c r="F61" s="52">
        <f t="shared" si="36"/>
        <v>-0.92346089850249258</v>
      </c>
      <c r="H61" s="19">
        <f>H62-SUM(H39:H60)</f>
        <v>13.848000000000411</v>
      </c>
      <c r="I61" s="140">
        <f>I62-SUM(I39:I60)</f>
        <v>1.5269999999995889</v>
      </c>
      <c r="J61" s="247">
        <f t="shared" si="30"/>
        <v>4.223555655593683E-3</v>
      </c>
      <c r="K61" s="215">
        <f t="shared" si="31"/>
        <v>4.4031116475699508E-4</v>
      </c>
      <c r="L61" s="52">
        <f t="shared" si="37"/>
        <v>-0.88973136915081286</v>
      </c>
      <c r="N61" s="27">
        <f t="shared" si="53"/>
        <v>7.6805324459234106</v>
      </c>
      <c r="O61" s="152">
        <f t="shared" si="54"/>
        <v>11.065217391300495</v>
      </c>
      <c r="P61" s="52">
        <f t="shared" si="55"/>
        <v>0.44068363348605738</v>
      </c>
    </row>
    <row r="62" spans="1:16" ht="26.25" customHeight="1" thickBot="1" x14ac:dyDescent="0.3">
      <c r="A62" s="12" t="s">
        <v>18</v>
      </c>
      <c r="B62" s="17">
        <v>6814.369999999999</v>
      </c>
      <c r="C62" s="145">
        <v>6697.8899999999994</v>
      </c>
      <c r="D62" s="253">
        <f>SUM(D39:D61)</f>
        <v>1.0000000000000002</v>
      </c>
      <c r="E62" s="254">
        <f>SUM(E39:E61)</f>
        <v>1.0000000000000002</v>
      </c>
      <c r="F62" s="57">
        <f t="shared" si="34"/>
        <v>-1.709328962178449E-2</v>
      </c>
      <c r="G62" s="1"/>
      <c r="H62" s="17">
        <v>3278.7539999999999</v>
      </c>
      <c r="I62" s="145">
        <v>3468.0020000000009</v>
      </c>
      <c r="J62" s="253">
        <f>SUM(J39:J61)</f>
        <v>1</v>
      </c>
      <c r="K62" s="254">
        <f>SUM(K39:K61)</f>
        <v>0.99999999999999944</v>
      </c>
      <c r="L62" s="57">
        <f t="shared" si="35"/>
        <v>5.7719487341838079E-2</v>
      </c>
      <c r="M62" s="1"/>
      <c r="N62" s="29">
        <f t="shared" si="32"/>
        <v>4.8115291655721668</v>
      </c>
      <c r="O62" s="146">
        <f t="shared" si="33"/>
        <v>5.1777529938532894</v>
      </c>
      <c r="P62" s="57">
        <f t="shared" si="8"/>
        <v>7.6113812403249298E-2</v>
      </c>
    </row>
    <row r="64" spans="1:16" ht="15.75" thickBot="1" x14ac:dyDescent="0.3"/>
    <row r="65" spans="1:16" x14ac:dyDescent="0.25">
      <c r="A65" s="364" t="s">
        <v>15</v>
      </c>
      <c r="B65" s="358" t="s">
        <v>1</v>
      </c>
      <c r="C65" s="351"/>
      <c r="D65" s="358" t="s">
        <v>104</v>
      </c>
      <c r="E65" s="351"/>
      <c r="F65" s="130" t="s">
        <v>0</v>
      </c>
      <c r="H65" s="367" t="s">
        <v>19</v>
      </c>
      <c r="I65" s="368"/>
      <c r="J65" s="358" t="s">
        <v>104</v>
      </c>
      <c r="K65" s="356"/>
      <c r="L65" s="130" t="s">
        <v>0</v>
      </c>
      <c r="N65" s="350" t="s">
        <v>22</v>
      </c>
      <c r="O65" s="351"/>
      <c r="P65" s="130" t="s">
        <v>0</v>
      </c>
    </row>
    <row r="66" spans="1:16" x14ac:dyDescent="0.25">
      <c r="A66" s="365"/>
      <c r="B66" s="359" t="str">
        <f>B5</f>
        <v>jan-jun</v>
      </c>
      <c r="C66" s="353"/>
      <c r="D66" s="359" t="str">
        <f>B5</f>
        <v>jan-jun</v>
      </c>
      <c r="E66" s="353"/>
      <c r="F66" s="131" t="str">
        <f>F37</f>
        <v>2024/2023</v>
      </c>
      <c r="H66" s="348" t="str">
        <f>B5</f>
        <v>jan-jun</v>
      </c>
      <c r="I66" s="353"/>
      <c r="J66" s="359" t="str">
        <f>B5</f>
        <v>jan-jun</v>
      </c>
      <c r="K66" s="349"/>
      <c r="L66" s="131" t="str">
        <f>L37</f>
        <v>2024/2023</v>
      </c>
      <c r="N66" s="348" t="str">
        <f>B5</f>
        <v>jan-jun</v>
      </c>
      <c r="O66" s="349"/>
      <c r="P66" s="131" t="str">
        <f>P37</f>
        <v>2024/2023</v>
      </c>
    </row>
    <row r="67" spans="1:16" ht="19.5" customHeight="1" thickBot="1" x14ac:dyDescent="0.3">
      <c r="A67" s="366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162</v>
      </c>
      <c r="B68" s="39">
        <v>1179.72</v>
      </c>
      <c r="C68" s="147">
        <v>1199.42</v>
      </c>
      <c r="D68" s="247">
        <f t="shared" ref="D68:D78" si="56">B68/$B$95</f>
        <v>0.24380777600734085</v>
      </c>
      <c r="E68" s="246">
        <f t="shared" ref="E68:E78" si="57">C68/$C$95</f>
        <v>0.25294667203735294</v>
      </c>
      <c r="F68" s="61">
        <f t="shared" ref="F68:F94" si="58">(C68-B68)/B68</f>
        <v>1.669887769979321E-2</v>
      </c>
      <c r="H68" s="19">
        <v>1968.0830000000003</v>
      </c>
      <c r="I68" s="147">
        <v>1436.2470000000001</v>
      </c>
      <c r="J68" s="245">
        <f t="shared" ref="J68:J78" si="59">H68/$H$95</f>
        <v>0.37902139570283366</v>
      </c>
      <c r="K68" s="246">
        <f t="shared" ref="K68:K78" si="60">I68/$I$95</f>
        <v>0.35107943248334245</v>
      </c>
      <c r="L68" s="61">
        <f t="shared" ref="L68:L83" si="61">(I68-H68)/H68</f>
        <v>-0.27023047300342523</v>
      </c>
      <c r="N68" s="41">
        <f t="shared" ref="N68:N69" si="62">(H68/B68)*10</f>
        <v>16.682628081239621</v>
      </c>
      <c r="O68" s="149">
        <f t="shared" ref="O68:O69" si="63">(I68/C68)*10</f>
        <v>11.974512681129212</v>
      </c>
      <c r="P68" s="61">
        <f t="shared" si="8"/>
        <v>-0.28221664939020608</v>
      </c>
    </row>
    <row r="69" spans="1:16" ht="20.100000000000001" customHeight="1" x14ac:dyDescent="0.25">
      <c r="A69" s="38" t="s">
        <v>163</v>
      </c>
      <c r="B69" s="19">
        <v>1032.44</v>
      </c>
      <c r="C69" s="140">
        <v>815.64999999999986</v>
      </c>
      <c r="D69" s="247">
        <f t="shared" si="56"/>
        <v>0.21337003717917724</v>
      </c>
      <c r="E69" s="215">
        <f t="shared" si="57"/>
        <v>0.17201310053798244</v>
      </c>
      <c r="F69" s="52">
        <f t="shared" si="58"/>
        <v>-0.20997830382395119</v>
      </c>
      <c r="H69" s="19">
        <v>1033.9739999999999</v>
      </c>
      <c r="I69" s="140">
        <v>658.53</v>
      </c>
      <c r="J69" s="214">
        <f t="shared" si="59"/>
        <v>0.19912690094901569</v>
      </c>
      <c r="K69" s="215">
        <f t="shared" si="60"/>
        <v>0.16097254766990324</v>
      </c>
      <c r="L69" s="52">
        <f t="shared" si="61"/>
        <v>-0.3631077764044357</v>
      </c>
      <c r="N69" s="40">
        <f t="shared" si="62"/>
        <v>10.014858006276393</v>
      </c>
      <c r="O69" s="143">
        <f t="shared" si="63"/>
        <v>8.0736835652547061</v>
      </c>
      <c r="P69" s="52">
        <f t="shared" si="8"/>
        <v>-0.19382945218046396</v>
      </c>
    </row>
    <row r="70" spans="1:16" ht="20.100000000000001" customHeight="1" x14ac:dyDescent="0.25">
      <c r="A70" s="38" t="s">
        <v>180</v>
      </c>
      <c r="B70" s="19">
        <v>1109.83</v>
      </c>
      <c r="C70" s="140">
        <v>1079.23</v>
      </c>
      <c r="D70" s="247">
        <f t="shared" si="56"/>
        <v>0.2293639033382727</v>
      </c>
      <c r="E70" s="215">
        <f t="shared" si="57"/>
        <v>0.22759970390928316</v>
      </c>
      <c r="F70" s="52">
        <f t="shared" si="58"/>
        <v>-2.7571790274186058E-2</v>
      </c>
      <c r="H70" s="19">
        <v>729.19399999999996</v>
      </c>
      <c r="I70" s="140">
        <v>637.59299999999996</v>
      </c>
      <c r="J70" s="214">
        <f t="shared" si="59"/>
        <v>0.14043113406199434</v>
      </c>
      <c r="K70" s="215">
        <f t="shared" si="60"/>
        <v>0.15585466051128513</v>
      </c>
      <c r="L70" s="52">
        <f t="shared" si="61"/>
        <v>-0.12561951963400686</v>
      </c>
      <c r="N70" s="40">
        <f t="shared" ref="N70:N83" si="64">(H70/B70)*10</f>
        <v>6.5703215807826423</v>
      </c>
      <c r="O70" s="143">
        <f t="shared" ref="O70:O83" si="65">(I70/C70)*10</f>
        <v>5.9078509678196491</v>
      </c>
      <c r="P70" s="52">
        <f t="shared" ref="P70:P83" si="66">(O70-N70)/N70</f>
        <v>-0.10082773039612486</v>
      </c>
    </row>
    <row r="71" spans="1:16" ht="20.100000000000001" customHeight="1" x14ac:dyDescent="0.25">
      <c r="A71" s="38" t="s">
        <v>177</v>
      </c>
      <c r="B71" s="19">
        <v>137.03000000000003</v>
      </c>
      <c r="C71" s="140">
        <v>105.27000000000001</v>
      </c>
      <c r="D71" s="247">
        <f t="shared" si="56"/>
        <v>2.8319414391792901E-2</v>
      </c>
      <c r="E71" s="215">
        <f t="shared" si="57"/>
        <v>2.2200477035043725E-2</v>
      </c>
      <c r="F71" s="52">
        <f t="shared" si="58"/>
        <v>-0.23177406407356063</v>
      </c>
      <c r="H71" s="19">
        <v>316.64499999999998</v>
      </c>
      <c r="I71" s="140">
        <v>257.50099999999998</v>
      </c>
      <c r="J71" s="214">
        <f t="shared" si="59"/>
        <v>6.0980776645255176E-2</v>
      </c>
      <c r="K71" s="215">
        <f t="shared" si="60"/>
        <v>6.2944120993041697E-2</v>
      </c>
      <c r="L71" s="52">
        <f t="shared" si="61"/>
        <v>-0.1867833062262155</v>
      </c>
      <c r="N71" s="40">
        <f t="shared" si="64"/>
        <v>23.107713639349043</v>
      </c>
      <c r="O71" s="143">
        <f t="shared" si="65"/>
        <v>24.461005034672741</v>
      </c>
      <c r="P71" s="52">
        <f t="shared" si="66"/>
        <v>5.856448701265024E-2</v>
      </c>
    </row>
    <row r="72" spans="1:16" ht="20.100000000000001" customHeight="1" x14ac:dyDescent="0.25">
      <c r="A72" s="38" t="s">
        <v>176</v>
      </c>
      <c r="B72" s="19">
        <v>113.4</v>
      </c>
      <c r="C72" s="140">
        <v>367.7</v>
      </c>
      <c r="D72" s="247">
        <f t="shared" si="56"/>
        <v>2.3435901569213418E-2</v>
      </c>
      <c r="E72" s="215">
        <f t="shared" si="57"/>
        <v>7.7544555958825659E-2</v>
      </c>
      <c r="F72" s="52">
        <f t="shared" si="58"/>
        <v>2.2425044091710755</v>
      </c>
      <c r="H72" s="19">
        <v>72.186000000000007</v>
      </c>
      <c r="I72" s="140">
        <v>231.19499999999996</v>
      </c>
      <c r="J72" s="214">
        <f t="shared" si="59"/>
        <v>1.3901872263621376E-2</v>
      </c>
      <c r="K72" s="215">
        <f t="shared" si="60"/>
        <v>5.6513823453059497E-2</v>
      </c>
      <c r="L72" s="52">
        <f t="shared" si="61"/>
        <v>2.2027678497215519</v>
      </c>
      <c r="N72" s="40">
        <f t="shared" si="64"/>
        <v>6.3656084656084655</v>
      </c>
      <c r="O72" s="143">
        <f t="shared" si="65"/>
        <v>6.2875985858036429</v>
      </c>
      <c r="P72" s="52">
        <f t="shared" si="66"/>
        <v>-1.2254897583834645E-2</v>
      </c>
    </row>
    <row r="73" spans="1:16" ht="20.100000000000001" customHeight="1" x14ac:dyDescent="0.25">
      <c r="A73" s="38" t="s">
        <v>166</v>
      </c>
      <c r="B73" s="19">
        <v>96.35</v>
      </c>
      <c r="C73" s="140">
        <v>222.42</v>
      </c>
      <c r="D73" s="247">
        <f t="shared" si="56"/>
        <v>1.9912249701884589E-2</v>
      </c>
      <c r="E73" s="215">
        <f t="shared" si="57"/>
        <v>4.690633705836824E-2</v>
      </c>
      <c r="F73" s="52">
        <f t="shared" si="58"/>
        <v>1.3084587441619098</v>
      </c>
      <c r="H73" s="19">
        <v>90.460000000000008</v>
      </c>
      <c r="I73" s="140">
        <v>187.34300000000002</v>
      </c>
      <c r="J73" s="214">
        <f t="shared" si="59"/>
        <v>1.742115320099728E-2</v>
      </c>
      <c r="K73" s="215">
        <f t="shared" si="60"/>
        <v>4.5794542387017578E-2</v>
      </c>
      <c r="L73" s="52">
        <f t="shared" si="61"/>
        <v>1.0710037585673227</v>
      </c>
      <c r="N73" s="40">
        <f t="shared" si="64"/>
        <v>9.3886870783601459</v>
      </c>
      <c r="O73" s="143">
        <f t="shared" si="65"/>
        <v>8.4229385846596543</v>
      </c>
      <c r="P73" s="52">
        <f t="shared" si="66"/>
        <v>-0.10286299731156573</v>
      </c>
    </row>
    <row r="74" spans="1:16" ht="20.100000000000001" customHeight="1" x14ac:dyDescent="0.25">
      <c r="A74" s="38" t="s">
        <v>170</v>
      </c>
      <c r="B74" s="19">
        <v>433.18000000000006</v>
      </c>
      <c r="C74" s="140">
        <v>292.72000000000003</v>
      </c>
      <c r="D74" s="247">
        <f t="shared" si="56"/>
        <v>8.9523490668005898E-2</v>
      </c>
      <c r="E74" s="215">
        <f t="shared" si="57"/>
        <v>6.1731961980602254E-2</v>
      </c>
      <c r="F74" s="52">
        <f t="shared" si="58"/>
        <v>-0.32425319728519325</v>
      </c>
      <c r="H74" s="19">
        <v>178.68899999999999</v>
      </c>
      <c r="I74" s="140">
        <v>136.71899999999999</v>
      </c>
      <c r="J74" s="214">
        <f t="shared" si="59"/>
        <v>3.4412651385507434E-2</v>
      </c>
      <c r="K74" s="215">
        <f t="shared" si="60"/>
        <v>3.3419898478249284E-2</v>
      </c>
      <c r="L74" s="52">
        <f t="shared" si="61"/>
        <v>-0.23487735674831692</v>
      </c>
      <c r="N74" s="40">
        <f t="shared" ref="N74" si="67">(H74/B74)*10</f>
        <v>4.1250519414562072</v>
      </c>
      <c r="O74" s="143">
        <f t="shared" ref="O74" si="68">(I74/C74)*10</f>
        <v>4.6706408854878383</v>
      </c>
      <c r="P74" s="52">
        <f t="shared" ref="P74" si="69">(O74-N74)/N74</f>
        <v>0.13226232100220045</v>
      </c>
    </row>
    <row r="75" spans="1:16" ht="20.100000000000001" customHeight="1" x14ac:dyDescent="0.25">
      <c r="A75" s="38" t="s">
        <v>196</v>
      </c>
      <c r="B75" s="19">
        <v>153.9</v>
      </c>
      <c r="C75" s="140">
        <v>208.64</v>
      </c>
      <c r="D75" s="247">
        <f t="shared" si="56"/>
        <v>3.1805866415361067E-2</v>
      </c>
      <c r="E75" s="215">
        <f t="shared" si="57"/>
        <v>4.4000261504621663E-2</v>
      </c>
      <c r="F75" s="52">
        <f t="shared" si="58"/>
        <v>0.35568551007147486</v>
      </c>
      <c r="H75" s="19">
        <v>98.097000000000008</v>
      </c>
      <c r="I75" s="140">
        <v>116.45100000000001</v>
      </c>
      <c r="J75" s="214">
        <f t="shared" si="59"/>
        <v>1.8891917594055164E-2</v>
      </c>
      <c r="K75" s="215">
        <f t="shared" si="60"/>
        <v>2.8465543177543774E-2</v>
      </c>
      <c r="L75" s="52">
        <f t="shared" si="61"/>
        <v>0.18710052295177221</v>
      </c>
      <c r="N75" s="40">
        <f t="shared" si="64"/>
        <v>6.3740740740740742</v>
      </c>
      <c r="O75" s="143">
        <f t="shared" si="65"/>
        <v>5.581432131901841</v>
      </c>
      <c r="P75" s="52">
        <f t="shared" si="66"/>
        <v>-0.12435405251975769</v>
      </c>
    </row>
    <row r="76" spans="1:16" ht="20.100000000000001" customHeight="1" x14ac:dyDescent="0.25">
      <c r="A76" s="38" t="s">
        <v>186</v>
      </c>
      <c r="B76" s="19">
        <v>8.24</v>
      </c>
      <c r="C76" s="140">
        <v>18.329999999999998</v>
      </c>
      <c r="D76" s="247">
        <f t="shared" si="56"/>
        <v>1.7029261810433734E-3</v>
      </c>
      <c r="E76" s="215">
        <f t="shared" si="57"/>
        <v>3.865628802625168E-3</v>
      </c>
      <c r="F76" s="52">
        <f t="shared" si="58"/>
        <v>1.224514563106796</v>
      </c>
      <c r="H76" s="19">
        <v>4.2969999999999997</v>
      </c>
      <c r="I76" s="140">
        <v>86.963999999999999</v>
      </c>
      <c r="J76" s="214">
        <f t="shared" si="59"/>
        <v>8.2753366465493372E-4</v>
      </c>
      <c r="K76" s="215">
        <f t="shared" si="60"/>
        <v>2.1257674875200014E-2</v>
      </c>
      <c r="L76" s="52">
        <f t="shared" si="61"/>
        <v>19.238305794740519</v>
      </c>
      <c r="N76" s="40">
        <f t="shared" si="64"/>
        <v>5.2148058252427179</v>
      </c>
      <c r="O76" s="143">
        <f t="shared" si="65"/>
        <v>47.443535188216046</v>
      </c>
      <c r="P76" s="52">
        <f t="shared" si="66"/>
        <v>8.097852686779154</v>
      </c>
    </row>
    <row r="77" spans="1:16" ht="20.100000000000001" customHeight="1" x14ac:dyDescent="0.25">
      <c r="A77" s="38" t="s">
        <v>197</v>
      </c>
      <c r="B77" s="19">
        <v>117.63999999999999</v>
      </c>
      <c r="C77" s="140">
        <v>116.47999999999999</v>
      </c>
      <c r="D77" s="247">
        <f t="shared" si="56"/>
        <v>2.4312164555575538E-2</v>
      </c>
      <c r="E77" s="215">
        <f t="shared" si="57"/>
        <v>2.4564563171291846E-2</v>
      </c>
      <c r="F77" s="52">
        <f t="shared" si="58"/>
        <v>-9.8605916354981022E-3</v>
      </c>
      <c r="H77" s="19">
        <v>88.049999999999983</v>
      </c>
      <c r="I77" s="140">
        <v>74.141999999999996</v>
      </c>
      <c r="J77" s="214">
        <f t="shared" si="59"/>
        <v>1.6957025639484966E-2</v>
      </c>
      <c r="K77" s="215">
        <f t="shared" si="60"/>
        <v>1.8123436486328588E-2</v>
      </c>
      <c r="L77" s="52">
        <f t="shared" si="61"/>
        <v>-0.15795570698466768</v>
      </c>
      <c r="N77" s="40">
        <f t="shared" si="64"/>
        <v>7.4846990819449166</v>
      </c>
      <c r="O77" s="143">
        <f t="shared" si="65"/>
        <v>6.3652129120879124</v>
      </c>
      <c r="P77" s="52">
        <f t="shared" si="66"/>
        <v>-0.14956996368197387</v>
      </c>
    </row>
    <row r="78" spans="1:16" ht="20.100000000000001" customHeight="1" x14ac:dyDescent="0.25">
      <c r="A78" s="38" t="s">
        <v>175</v>
      </c>
      <c r="B78" s="19">
        <v>77.27</v>
      </c>
      <c r="C78" s="140">
        <v>70.16</v>
      </c>
      <c r="D78" s="247">
        <f t="shared" si="56"/>
        <v>1.5969066263255033E-2</v>
      </c>
      <c r="E78" s="215">
        <f t="shared" si="57"/>
        <v>1.4796100206883895E-2</v>
      </c>
      <c r="F78" s="52">
        <f t="shared" si="58"/>
        <v>-9.2015012294551571E-2</v>
      </c>
      <c r="H78" s="19">
        <v>106.214</v>
      </c>
      <c r="I78" s="140">
        <v>61.903999999999996</v>
      </c>
      <c r="J78" s="214">
        <f t="shared" si="59"/>
        <v>2.0455122331314669E-2</v>
      </c>
      <c r="K78" s="215">
        <f t="shared" si="60"/>
        <v>1.5131952365051993E-2</v>
      </c>
      <c r="L78" s="52">
        <f t="shared" si="61"/>
        <v>-0.41717664338034538</v>
      </c>
      <c r="N78" s="40">
        <f t="shared" si="64"/>
        <v>13.745826323281998</v>
      </c>
      <c r="O78" s="143">
        <f t="shared" si="65"/>
        <v>8.8232611174458384</v>
      </c>
      <c r="P78" s="52">
        <f t="shared" si="66"/>
        <v>-0.35811344404217904</v>
      </c>
    </row>
    <row r="79" spans="1:16" ht="20.100000000000001" customHeight="1" x14ac:dyDescent="0.25">
      <c r="A79" s="38" t="s">
        <v>164</v>
      </c>
      <c r="B79" s="19">
        <v>120.61999999999999</v>
      </c>
      <c r="C79" s="140">
        <v>58.5</v>
      </c>
      <c r="D79" s="247">
        <f t="shared" ref="D79:D91" si="70">B79/$B$95</f>
        <v>2.4928028635613067E-2</v>
      </c>
      <c r="E79" s="215">
        <f t="shared" ref="E79:E91" si="71">C79/$C$95</f>
        <v>1.2337113199867559E-2</v>
      </c>
      <c r="F79" s="52">
        <f t="shared" si="58"/>
        <v>-0.51500580334936163</v>
      </c>
      <c r="H79" s="19">
        <v>49.077999999999996</v>
      </c>
      <c r="I79" s="140">
        <v>41.606000000000002</v>
      </c>
      <c r="J79" s="214">
        <f t="shared" ref="J79:J90" si="72">H79/$H$95</f>
        <v>9.4516400265149715E-3</v>
      </c>
      <c r="K79" s="215">
        <f t="shared" ref="K79:K90" si="73">I79/$I$95</f>
        <v>1.0170263797175519E-2</v>
      </c>
      <c r="L79" s="52">
        <f t="shared" si="61"/>
        <v>-0.15224744284608163</v>
      </c>
      <c r="N79" s="40">
        <f t="shared" si="64"/>
        <v>4.068811142430774</v>
      </c>
      <c r="O79" s="143">
        <f t="shared" si="65"/>
        <v>7.1121367521367524</v>
      </c>
      <c r="P79" s="52">
        <f t="shared" si="66"/>
        <v>0.74796433237445525</v>
      </c>
    </row>
    <row r="80" spans="1:16" ht="20.100000000000001" customHeight="1" x14ac:dyDescent="0.25">
      <c r="A80" s="38" t="s">
        <v>183</v>
      </c>
      <c r="B80" s="19">
        <v>72.59</v>
      </c>
      <c r="C80" s="140">
        <v>73.84</v>
      </c>
      <c r="D80" s="247">
        <f t="shared" si="70"/>
        <v>1.5001870325477971E-2</v>
      </c>
      <c r="E80" s="215">
        <f t="shared" si="71"/>
        <v>1.5572178438943941E-2</v>
      </c>
      <c r="F80" s="52">
        <f t="shared" si="58"/>
        <v>1.7220002755200439E-2</v>
      </c>
      <c r="H80" s="19">
        <v>151.32</v>
      </c>
      <c r="I80" s="140">
        <v>35.998000000000005</v>
      </c>
      <c r="J80" s="214">
        <f t="shared" si="72"/>
        <v>2.9141818509561223E-2</v>
      </c>
      <c r="K80" s="215">
        <f t="shared" si="73"/>
        <v>8.7994317206826975E-3</v>
      </c>
      <c r="L80" s="52">
        <f t="shared" si="61"/>
        <v>-0.76210679355009248</v>
      </c>
      <c r="N80" s="40">
        <f t="shared" si="64"/>
        <v>20.84584653533544</v>
      </c>
      <c r="O80" s="143">
        <f t="shared" si="65"/>
        <v>4.8751354279523298</v>
      </c>
      <c r="P80" s="52">
        <f t="shared" si="66"/>
        <v>-0.7661339672779145</v>
      </c>
    </row>
    <row r="81" spans="1:16" ht="20.100000000000001" customHeight="1" x14ac:dyDescent="0.25">
      <c r="A81" s="38" t="s">
        <v>222</v>
      </c>
      <c r="B81" s="19">
        <v>27.77</v>
      </c>
      <c r="C81" s="140">
        <v>27.2</v>
      </c>
      <c r="D81" s="247">
        <f t="shared" si="70"/>
        <v>5.7391092290745727E-3</v>
      </c>
      <c r="E81" s="215">
        <f t="shared" si="71"/>
        <v>5.7362304108785908E-3</v>
      </c>
      <c r="F81" s="52">
        <f t="shared" si="58"/>
        <v>-2.0525747209218591E-2</v>
      </c>
      <c r="H81" s="19">
        <v>28.401999999999997</v>
      </c>
      <c r="I81" s="140">
        <v>32.262</v>
      </c>
      <c r="J81" s="214">
        <f t="shared" si="72"/>
        <v>5.4697722000301204E-3</v>
      </c>
      <c r="K81" s="215">
        <f t="shared" si="73"/>
        <v>7.8861955156582352E-3</v>
      </c>
      <c r="L81" s="52">
        <f t="shared" si="61"/>
        <v>0.1359059221181608</v>
      </c>
      <c r="N81" s="40">
        <f t="shared" si="64"/>
        <v>10.227583723442564</v>
      </c>
      <c r="O81" s="143">
        <f t="shared" si="65"/>
        <v>11.861029411764704</v>
      </c>
      <c r="P81" s="52">
        <f t="shared" si="66"/>
        <v>0.15970983298607791</v>
      </c>
    </row>
    <row r="82" spans="1:16" ht="20.100000000000001" customHeight="1" x14ac:dyDescent="0.25">
      <c r="A82" s="38" t="s">
        <v>208</v>
      </c>
      <c r="B82" s="19">
        <v>5.08</v>
      </c>
      <c r="C82" s="140">
        <v>13.669999999999998</v>
      </c>
      <c r="D82" s="247">
        <f t="shared" si="70"/>
        <v>1.0498622572451865E-3</v>
      </c>
      <c r="E82" s="215">
        <f t="shared" si="71"/>
        <v>2.8828775631143506E-3</v>
      </c>
      <c r="F82" s="52">
        <f t="shared" si="58"/>
        <v>1.6909448818897634</v>
      </c>
      <c r="H82" s="19">
        <v>33.097000000000001</v>
      </c>
      <c r="I82" s="140">
        <v>24.966999999999999</v>
      </c>
      <c r="J82" s="214">
        <f t="shared" si="72"/>
        <v>6.3739543167522323E-3</v>
      </c>
      <c r="K82" s="215">
        <f t="shared" si="73"/>
        <v>6.1029893819180203E-3</v>
      </c>
      <c r="L82" s="52">
        <f t="shared" si="61"/>
        <v>-0.24564159893645957</v>
      </c>
      <c r="N82" s="40">
        <f t="shared" si="64"/>
        <v>65.1515748031496</v>
      </c>
      <c r="O82" s="143">
        <f t="shared" si="65"/>
        <v>18.264081931236284</v>
      </c>
      <c r="P82" s="52">
        <f t="shared" si="66"/>
        <v>-0.71966783632752118</v>
      </c>
    </row>
    <row r="83" spans="1:16" ht="20.100000000000001" customHeight="1" x14ac:dyDescent="0.25">
      <c r="A83" s="38" t="s">
        <v>199</v>
      </c>
      <c r="B83" s="19">
        <v>36.380000000000003</v>
      </c>
      <c r="C83" s="140">
        <v>8.25</v>
      </c>
      <c r="D83" s="247">
        <f t="shared" si="70"/>
        <v>7.5185017556259623E-3</v>
      </c>
      <c r="E83" s="215">
        <f t="shared" si="71"/>
        <v>1.7398492974172197E-3</v>
      </c>
      <c r="F83" s="52">
        <f t="shared" si="58"/>
        <v>-0.77322704782847718</v>
      </c>
      <c r="H83" s="19">
        <v>43.561999999999998</v>
      </c>
      <c r="I83" s="140">
        <v>15.497</v>
      </c>
      <c r="J83" s="214">
        <f t="shared" si="72"/>
        <v>8.3893464043980036E-3</v>
      </c>
      <c r="K83" s="215">
        <f t="shared" si="73"/>
        <v>3.7881213782826758E-3</v>
      </c>
      <c r="L83" s="52">
        <f t="shared" si="61"/>
        <v>-0.64425416647536837</v>
      </c>
      <c r="N83" s="40">
        <f t="shared" si="64"/>
        <v>11.974161627267728</v>
      </c>
      <c r="O83" s="143">
        <f t="shared" si="65"/>
        <v>18.784242424242422</v>
      </c>
      <c r="P83" s="52">
        <f t="shared" si="66"/>
        <v>0.56873132407589044</v>
      </c>
    </row>
    <row r="84" spans="1:16" ht="20.100000000000001" customHeight="1" x14ac:dyDescent="0.25">
      <c r="A84" s="38" t="s">
        <v>209</v>
      </c>
      <c r="B84" s="19">
        <v>15.469999999999999</v>
      </c>
      <c r="C84" s="140">
        <v>7.9399999999999995</v>
      </c>
      <c r="D84" s="247">
        <f t="shared" si="70"/>
        <v>3.1971199054297312E-3</v>
      </c>
      <c r="E84" s="215">
        <f t="shared" si="71"/>
        <v>1.6744731419991181E-3</v>
      </c>
      <c r="F84" s="52">
        <f t="shared" si="58"/>
        <v>-0.48674854557207498</v>
      </c>
      <c r="H84" s="19">
        <v>13.138999999999999</v>
      </c>
      <c r="I84" s="140">
        <v>9.7409999999999997</v>
      </c>
      <c r="J84" s="214">
        <f t="shared" si="72"/>
        <v>2.5303618384689723E-3</v>
      </c>
      <c r="K84" s="215">
        <f t="shared" si="73"/>
        <v>2.3811118504130828E-3</v>
      </c>
      <c r="L84" s="52">
        <f t="shared" ref="L84:L93" si="74">(I84-H84)/H84</f>
        <v>-0.25861937742598368</v>
      </c>
      <c r="N84" s="40">
        <f t="shared" ref="N84:N89" si="75">(H84/B84)*10</f>
        <v>8.4932126696832579</v>
      </c>
      <c r="O84" s="143">
        <f t="shared" ref="O84:O89" si="76">(I84/C84)*10</f>
        <v>12.268261964735515</v>
      </c>
      <c r="P84" s="52">
        <f t="shared" ref="P84:P89" si="77">(O84-N84)/N84</f>
        <v>0.44447836665239687</v>
      </c>
    </row>
    <row r="85" spans="1:16" ht="20.100000000000001" customHeight="1" x14ac:dyDescent="0.25">
      <c r="A85" s="38" t="s">
        <v>201</v>
      </c>
      <c r="B85" s="19">
        <v>3.69</v>
      </c>
      <c r="C85" s="140">
        <v>5.0600000000000005</v>
      </c>
      <c r="D85" s="247">
        <f t="shared" si="70"/>
        <v>7.6259679709345237E-4</v>
      </c>
      <c r="E85" s="215">
        <f t="shared" si="71"/>
        <v>1.0671075690825615E-3</v>
      </c>
      <c r="F85" s="52">
        <f t="shared" si="58"/>
        <v>0.3712737127371275</v>
      </c>
      <c r="H85" s="19">
        <v>4.2039999999999997</v>
      </c>
      <c r="I85" s="140">
        <v>7.1779999999999999</v>
      </c>
      <c r="J85" s="214">
        <f t="shared" si="72"/>
        <v>8.0962334796586953E-4</v>
      </c>
      <c r="K85" s="215">
        <f t="shared" si="73"/>
        <v>1.754606391773443E-3</v>
      </c>
      <c r="L85" s="52">
        <f t="shared" si="74"/>
        <v>0.70742150333016185</v>
      </c>
      <c r="N85" s="40">
        <f t="shared" si="75"/>
        <v>11.392953929539296</v>
      </c>
      <c r="O85" s="143">
        <f t="shared" si="76"/>
        <v>14.185770750988141</v>
      </c>
      <c r="P85" s="52">
        <f t="shared" si="77"/>
        <v>0.24513544412812174</v>
      </c>
    </row>
    <row r="86" spans="1:16" ht="20.100000000000001" customHeight="1" x14ac:dyDescent="0.25">
      <c r="A86" s="38" t="s">
        <v>202</v>
      </c>
      <c r="B86" s="19">
        <v>4.3899999999999997</v>
      </c>
      <c r="C86" s="140">
        <v>4.63</v>
      </c>
      <c r="D86" s="247">
        <f t="shared" si="70"/>
        <v>9.0726285616267097E-4</v>
      </c>
      <c r="E86" s="215">
        <f t="shared" si="71"/>
        <v>9.7642451479293662E-4</v>
      </c>
      <c r="F86" s="52">
        <f t="shared" si="58"/>
        <v>5.4669703872437407E-2</v>
      </c>
      <c r="H86" s="19">
        <v>4.742</v>
      </c>
      <c r="I86" s="140">
        <v>5.4939999999999998</v>
      </c>
      <c r="J86" s="214">
        <f t="shared" si="72"/>
        <v>9.1323356709185378E-4</v>
      </c>
      <c r="K86" s="215">
        <f t="shared" si="73"/>
        <v>1.3429656612431451E-3</v>
      </c>
      <c r="L86" s="52">
        <f t="shared" si="74"/>
        <v>0.15858287642344998</v>
      </c>
      <c r="N86" s="40">
        <f t="shared" si="75"/>
        <v>10.801822323462416</v>
      </c>
      <c r="O86" s="143">
        <f t="shared" si="76"/>
        <v>11.866090712742981</v>
      </c>
      <c r="P86" s="52">
        <f t="shared" si="77"/>
        <v>9.8526744600204164E-2</v>
      </c>
    </row>
    <row r="87" spans="1:16" ht="20.100000000000001" customHeight="1" x14ac:dyDescent="0.25">
      <c r="A87" s="38" t="s">
        <v>168</v>
      </c>
      <c r="B87" s="19">
        <v>9.4499999999999993</v>
      </c>
      <c r="C87" s="140">
        <v>2.61</v>
      </c>
      <c r="D87" s="247">
        <f t="shared" si="70"/>
        <v>1.9529917974344512E-3</v>
      </c>
      <c r="E87" s="215">
        <f t="shared" si="71"/>
        <v>5.5042505045562948E-4</v>
      </c>
      <c r="F87" s="52">
        <f t="shared" si="58"/>
        <v>-0.7238095238095239</v>
      </c>
      <c r="H87" s="19">
        <v>4.7700000000000005</v>
      </c>
      <c r="I87" s="140">
        <v>5.2520000000000007</v>
      </c>
      <c r="J87" s="214">
        <f t="shared" si="72"/>
        <v>9.1862592050361513E-4</v>
      </c>
      <c r="K87" s="215">
        <f t="shared" si="73"/>
        <v>1.2838106393973424E-3</v>
      </c>
      <c r="L87" s="52">
        <f t="shared" si="74"/>
        <v>0.10104821802935014</v>
      </c>
      <c r="N87" s="40">
        <f t="shared" si="75"/>
        <v>5.0476190476190483</v>
      </c>
      <c r="O87" s="143">
        <f t="shared" si="76"/>
        <v>20.122605363984679</v>
      </c>
      <c r="P87" s="52">
        <f t="shared" si="77"/>
        <v>2.9865538928648889</v>
      </c>
    </row>
    <row r="88" spans="1:16" ht="20.100000000000001" customHeight="1" x14ac:dyDescent="0.25">
      <c r="A88" s="38" t="s">
        <v>216</v>
      </c>
      <c r="B88" s="19">
        <v>47.51</v>
      </c>
      <c r="C88" s="140">
        <v>5.51</v>
      </c>
      <c r="D88" s="247">
        <f t="shared" si="70"/>
        <v>9.8186920948265376E-3</v>
      </c>
      <c r="E88" s="215">
        <f t="shared" si="71"/>
        <v>1.1620084398507734E-3</v>
      </c>
      <c r="F88" s="52">
        <f t="shared" si="58"/>
        <v>-0.88402441591243952</v>
      </c>
      <c r="H88" s="19">
        <v>35.825000000000003</v>
      </c>
      <c r="I88" s="140">
        <v>3.8090000000000002</v>
      </c>
      <c r="J88" s="214">
        <f t="shared" si="72"/>
        <v>6.8993236062981156E-3</v>
      </c>
      <c r="K88" s="215">
        <f t="shared" si="73"/>
        <v>9.3108048847381504E-4</v>
      </c>
      <c r="L88" s="52">
        <f t="shared" si="74"/>
        <v>-0.89367759944173075</v>
      </c>
      <c r="N88" s="40">
        <f t="shared" si="75"/>
        <v>7.5405177857293211</v>
      </c>
      <c r="O88" s="143">
        <f t="shared" si="76"/>
        <v>6.9128856624319424</v>
      </c>
      <c r="P88" s="52">
        <f t="shared" si="77"/>
        <v>-8.3234618779786343E-2</v>
      </c>
    </row>
    <row r="89" spans="1:16" ht="20.100000000000001" customHeight="1" x14ac:dyDescent="0.25">
      <c r="A89" s="38" t="s">
        <v>219</v>
      </c>
      <c r="B89" s="19">
        <v>5.8</v>
      </c>
      <c r="C89" s="140">
        <v>4.1900000000000004</v>
      </c>
      <c r="D89" s="247">
        <f t="shared" si="70"/>
        <v>1.1986616322878113E-3</v>
      </c>
      <c r="E89" s="215">
        <f t="shared" si="71"/>
        <v>8.8363255226401834E-4</v>
      </c>
      <c r="F89" s="52">
        <f t="shared" si="58"/>
        <v>-0.27758620689655161</v>
      </c>
      <c r="H89" s="19">
        <v>3.1630000000000003</v>
      </c>
      <c r="I89" s="140">
        <v>3.3420000000000001</v>
      </c>
      <c r="J89" s="214">
        <f t="shared" si="72"/>
        <v>6.0914335147860266E-4</v>
      </c>
      <c r="K89" s="215">
        <f t="shared" si="73"/>
        <v>8.1692596284575736E-4</v>
      </c>
      <c r="L89" s="52">
        <f t="shared" si="74"/>
        <v>5.6591843186847866E-2</v>
      </c>
      <c r="N89" s="40">
        <f t="shared" si="75"/>
        <v>5.453448275862069</v>
      </c>
      <c r="O89" s="143">
        <f t="shared" si="76"/>
        <v>7.9761336515513124</v>
      </c>
      <c r="P89" s="52">
        <f t="shared" si="77"/>
        <v>0.46258536765721187</v>
      </c>
    </row>
    <row r="90" spans="1:16" ht="20.100000000000001" customHeight="1" x14ac:dyDescent="0.25">
      <c r="A90" s="38" t="s">
        <v>226</v>
      </c>
      <c r="B90" s="19"/>
      <c r="C90" s="140">
        <v>2.64</v>
      </c>
      <c r="D90" s="247">
        <f t="shared" si="70"/>
        <v>0</v>
      </c>
      <c r="E90" s="215">
        <f t="shared" si="71"/>
        <v>5.5675177517351031E-4</v>
      </c>
      <c r="F90" s="52"/>
      <c r="H90" s="19"/>
      <c r="I90" s="140">
        <v>2.6989999999999998</v>
      </c>
      <c r="J90" s="214">
        <f t="shared" si="72"/>
        <v>0</v>
      </c>
      <c r="K90" s="215">
        <f t="shared" si="73"/>
        <v>6.5974960314802485E-4</v>
      </c>
      <c r="L90" s="52"/>
      <c r="N90" s="40"/>
      <c r="O90" s="143">
        <f t="shared" ref="O90:O93" si="78">(I90/C90)*10</f>
        <v>10.223484848484848</v>
      </c>
      <c r="P90" s="52"/>
    </row>
    <row r="91" spans="1:16" ht="20.100000000000001" customHeight="1" x14ac:dyDescent="0.25">
      <c r="A91" s="38" t="s">
        <v>230</v>
      </c>
      <c r="B91" s="19"/>
      <c r="C91" s="140">
        <v>3.6</v>
      </c>
      <c r="D91" s="247">
        <f t="shared" si="70"/>
        <v>0</v>
      </c>
      <c r="E91" s="215">
        <f t="shared" si="71"/>
        <v>7.592069661456959E-4</v>
      </c>
      <c r="F91" s="52"/>
      <c r="H91" s="19"/>
      <c r="I91" s="140">
        <v>2.4020000000000001</v>
      </c>
      <c r="J91" s="214">
        <f>H91/$H$95</f>
        <v>0</v>
      </c>
      <c r="K91" s="215">
        <f>I91/$I$95</f>
        <v>5.8715025815544867E-4</v>
      </c>
      <c r="L91" s="52"/>
      <c r="N91" s="40"/>
      <c r="O91" s="143">
        <f t="shared" si="78"/>
        <v>6.6722222222222225</v>
      </c>
      <c r="P91" s="52"/>
    </row>
    <row r="92" spans="1:16" ht="20.100000000000001" customHeight="1" x14ac:dyDescent="0.25">
      <c r="A92" s="38" t="s">
        <v>231</v>
      </c>
      <c r="B92" s="19"/>
      <c r="C92" s="140">
        <v>3.6</v>
      </c>
      <c r="D92" s="247">
        <f>B92/$B$95</f>
        <v>0</v>
      </c>
      <c r="E92" s="215">
        <f>C92/$C$95</f>
        <v>7.592069661456959E-4</v>
      </c>
      <c r="F92" s="52"/>
      <c r="H92" s="19"/>
      <c r="I92" s="140">
        <v>2.4</v>
      </c>
      <c r="J92" s="214">
        <f>H92/$H$95</f>
        <v>0</v>
      </c>
      <c r="K92" s="215">
        <f>I92/$I$95</f>
        <v>5.8666137367738411E-4</v>
      </c>
      <c r="L92" s="52"/>
      <c r="N92" s="40"/>
      <c r="O92" s="143">
        <f t="shared" si="78"/>
        <v>6.6666666666666661</v>
      </c>
      <c r="P92" s="52"/>
    </row>
    <row r="93" spans="1:16" ht="20.100000000000001" customHeight="1" x14ac:dyDescent="0.25">
      <c r="A93" s="38" t="s">
        <v>232</v>
      </c>
      <c r="B93" s="19">
        <v>0.03</v>
      </c>
      <c r="C93" s="140">
        <v>2.13</v>
      </c>
      <c r="D93" s="247">
        <f>B93/$B$95</f>
        <v>6.1999739601093692E-6</v>
      </c>
      <c r="E93" s="215">
        <f>C93/$C$95</f>
        <v>4.4919745496953674E-4</v>
      </c>
      <c r="F93" s="52">
        <f t="shared" si="58"/>
        <v>70</v>
      </c>
      <c r="H93" s="19">
        <v>5.1999999999999998E-2</v>
      </c>
      <c r="I93" s="140">
        <v>1.857</v>
      </c>
      <c r="J93" s="214">
        <f>H93/$H$95</f>
        <v>1.0014370621842345E-5</v>
      </c>
      <c r="K93" s="215">
        <f>I93/$I$95</f>
        <v>4.5392923788287594E-4</v>
      </c>
      <c r="L93" s="52">
        <f t="shared" si="74"/>
        <v>34.71153846153846</v>
      </c>
      <c r="N93" s="40">
        <f t="shared" ref="N93" si="79">(H93/B93)*10</f>
        <v>17.333333333333336</v>
      </c>
      <c r="O93" s="143">
        <f t="shared" si="78"/>
        <v>8.71830985915493</v>
      </c>
      <c r="P93" s="52">
        <f t="shared" ref="P93" si="80">(O93-N93)/N93</f>
        <v>-0.49702058504875413</v>
      </c>
    </row>
    <row r="94" spans="1:16" ht="20.100000000000001" customHeight="1" thickBot="1" x14ac:dyDescent="0.3">
      <c r="A94" s="8" t="s">
        <v>17</v>
      </c>
      <c r="B94" s="196">
        <f>B95-SUM(B68:B93)</f>
        <v>30.949999999997999</v>
      </c>
      <c r="C94" s="22">
        <f>C95-SUM(C68:C93)</f>
        <v>22.400000000000546</v>
      </c>
      <c r="D94" s="247">
        <f>B94/$B$95</f>
        <v>6.3963064688457522E-3</v>
      </c>
      <c r="E94" s="215">
        <f>C94/$C$95</f>
        <v>4.7239544560177781E-3</v>
      </c>
      <c r="F94" s="52">
        <f t="shared" si="58"/>
        <v>-0.27625201938604221</v>
      </c>
      <c r="H94" s="196">
        <f>H95-SUM(H68:H93)</f>
        <v>135.29500000000007</v>
      </c>
      <c r="I94" s="119">
        <f>I95-SUM(I68:I93)</f>
        <v>11.852999999999611</v>
      </c>
      <c r="J94" s="214">
        <f>H94/$H$95</f>
        <v>2.6055659101580014E-2</v>
      </c>
      <c r="K94" s="215">
        <f>I94/$I$95</f>
        <v>2.8973738592490855E-3</v>
      </c>
      <c r="L94" s="52">
        <f t="shared" ref="L94" si="81">(I94-H94)/H94</f>
        <v>-0.91239144092538815</v>
      </c>
      <c r="N94" s="40">
        <f t="shared" ref="N94" si="82">(H94/B94)*10</f>
        <v>43.71405492730495</v>
      </c>
      <c r="O94" s="143">
        <f t="shared" ref="O94" si="83">(I94/C94)*10</f>
        <v>5.291517857142555</v>
      </c>
      <c r="P94" s="52">
        <f t="shared" ref="P94" si="84">(O94-N94)/N94</f>
        <v>-0.87895156681433051</v>
      </c>
    </row>
    <row r="95" spans="1:16" ht="26.25" customHeight="1" thickBot="1" x14ac:dyDescent="0.3">
      <c r="A95" s="12" t="s">
        <v>18</v>
      </c>
      <c r="B95" s="17">
        <v>4838.7299999999987</v>
      </c>
      <c r="C95" s="145">
        <v>4741.7900000000009</v>
      </c>
      <c r="D95" s="243">
        <f>SUM(D68:D94)</f>
        <v>0.99999999999999978</v>
      </c>
      <c r="E95" s="244">
        <f>SUM(E68:E94)</f>
        <v>1</v>
      </c>
      <c r="F95" s="57">
        <f>(C95-B95)/B95</f>
        <v>-2.0034182523099617E-2</v>
      </c>
      <c r="G95" s="1"/>
      <c r="H95" s="17">
        <v>5192.5379999999996</v>
      </c>
      <c r="I95" s="145">
        <v>4090.9460000000004</v>
      </c>
      <c r="J95" s="255">
        <f>H95/$H$95</f>
        <v>1</v>
      </c>
      <c r="K95" s="244">
        <f>I95/$I$95</f>
        <v>1</v>
      </c>
      <c r="L95" s="57">
        <f>(I95-H95)/H95</f>
        <v>-0.21214904927031816</v>
      </c>
      <c r="M95" s="1"/>
      <c r="N95" s="37">
        <f t="shared" ref="N95:O95" si="85">(H95/B95)*10</f>
        <v>10.731200128959459</v>
      </c>
      <c r="O95" s="150">
        <f t="shared" si="85"/>
        <v>8.6274297259051949</v>
      </c>
      <c r="P95" s="57">
        <f>(O95-N95)/N95</f>
        <v>-0.19604241629759397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39" t="s">
        <v>3</v>
      </c>
      <c r="B4" s="315"/>
      <c r="C4" s="315"/>
      <c r="D4" s="350" t="s">
        <v>1</v>
      </c>
      <c r="E4" s="369"/>
      <c r="F4" s="351" t="s">
        <v>13</v>
      </c>
      <c r="G4" s="351"/>
      <c r="H4" s="370" t="s">
        <v>34</v>
      </c>
      <c r="I4" s="369"/>
      <c r="K4" s="350" t="s">
        <v>19</v>
      </c>
      <c r="L4" s="369"/>
      <c r="M4" s="351" t="s">
        <v>13</v>
      </c>
      <c r="N4" s="351"/>
      <c r="O4" s="370" t="s">
        <v>34</v>
      </c>
      <c r="P4" s="369"/>
      <c r="R4" s="350" t="s">
        <v>22</v>
      </c>
      <c r="S4" s="351"/>
      <c r="T4" s="69" t="s">
        <v>0</v>
      </c>
    </row>
    <row r="5" spans="1:20" x14ac:dyDescent="0.25">
      <c r="A5" s="357"/>
      <c r="B5" s="316"/>
      <c r="C5" s="316"/>
      <c r="D5" s="371" t="s">
        <v>40</v>
      </c>
      <c r="E5" s="372"/>
      <c r="F5" s="373" t="str">
        <f>D5</f>
        <v>jan - mar</v>
      </c>
      <c r="G5" s="373"/>
      <c r="H5" s="371" t="str">
        <f>F5</f>
        <v>jan - mar</v>
      </c>
      <c r="I5" s="372"/>
      <c r="K5" s="371" t="str">
        <f>D5</f>
        <v>jan - mar</v>
      </c>
      <c r="L5" s="372"/>
      <c r="M5" s="373" t="str">
        <f>D5</f>
        <v>jan - mar</v>
      </c>
      <c r="N5" s="373"/>
      <c r="O5" s="371" t="str">
        <f>D5</f>
        <v>jan - mar</v>
      </c>
      <c r="P5" s="372"/>
      <c r="R5" s="371" t="str">
        <f>D5</f>
        <v>jan - mar</v>
      </c>
      <c r="S5" s="373"/>
      <c r="T5" s="67" t="s">
        <v>35</v>
      </c>
    </row>
    <row r="6" spans="1:20" ht="15.75" thickBot="1" x14ac:dyDescent="0.3">
      <c r="A6" s="357"/>
      <c r="B6" s="316"/>
      <c r="C6" s="316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39" t="s">
        <v>2</v>
      </c>
      <c r="B23" s="315"/>
      <c r="C23" s="315"/>
      <c r="D23" s="350" t="s">
        <v>1</v>
      </c>
      <c r="E23" s="369"/>
      <c r="F23" s="351" t="s">
        <v>13</v>
      </c>
      <c r="G23" s="351"/>
      <c r="H23" s="370" t="s">
        <v>34</v>
      </c>
      <c r="I23" s="369"/>
      <c r="J23"/>
      <c r="K23" s="350" t="s">
        <v>19</v>
      </c>
      <c r="L23" s="369"/>
      <c r="M23" s="351" t="s">
        <v>13</v>
      </c>
      <c r="N23" s="351"/>
      <c r="O23" s="370" t="s">
        <v>34</v>
      </c>
      <c r="P23" s="369"/>
      <c r="Q23"/>
      <c r="R23" s="350" t="s">
        <v>22</v>
      </c>
      <c r="S23" s="351"/>
      <c r="T23" s="69" t="s">
        <v>0</v>
      </c>
    </row>
    <row r="24" spans="1:20" s="3" customFormat="1" ht="15" customHeight="1" x14ac:dyDescent="0.25">
      <c r="A24" s="357"/>
      <c r="B24" s="316"/>
      <c r="C24" s="316"/>
      <c r="D24" s="371" t="s">
        <v>40</v>
      </c>
      <c r="E24" s="372"/>
      <c r="F24" s="373" t="str">
        <f>D24</f>
        <v>jan - mar</v>
      </c>
      <c r="G24" s="373"/>
      <c r="H24" s="371" t="str">
        <f>F24</f>
        <v>jan - mar</v>
      </c>
      <c r="I24" s="372"/>
      <c r="J24"/>
      <c r="K24" s="371" t="str">
        <f>D24</f>
        <v>jan - mar</v>
      </c>
      <c r="L24" s="372"/>
      <c r="M24" s="373" t="str">
        <f>D24</f>
        <v>jan - mar</v>
      </c>
      <c r="N24" s="373"/>
      <c r="O24" s="371" t="str">
        <f>D24</f>
        <v>jan - mar</v>
      </c>
      <c r="P24" s="372"/>
      <c r="Q24"/>
      <c r="R24" s="371" t="str">
        <f>D24</f>
        <v>jan - mar</v>
      </c>
      <c r="S24" s="373"/>
      <c r="T24" s="67" t="s">
        <v>35</v>
      </c>
    </row>
    <row r="25" spans="1:20" ht="15.75" customHeight="1" thickBot="1" x14ac:dyDescent="0.3">
      <c r="A25" s="357"/>
      <c r="B25" s="316"/>
      <c r="C25" s="316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39" t="s">
        <v>2</v>
      </c>
      <c r="B42" s="315"/>
      <c r="C42" s="315"/>
      <c r="D42" s="350" t="s">
        <v>1</v>
      </c>
      <c r="E42" s="369"/>
      <c r="F42" s="351" t="s">
        <v>13</v>
      </c>
      <c r="G42" s="351"/>
      <c r="H42" s="370" t="s">
        <v>34</v>
      </c>
      <c r="I42" s="369"/>
      <c r="K42" s="350" t="s">
        <v>19</v>
      </c>
      <c r="L42" s="369"/>
      <c r="M42" s="351" t="s">
        <v>13</v>
      </c>
      <c r="N42" s="351"/>
      <c r="O42" s="370" t="s">
        <v>34</v>
      </c>
      <c r="P42" s="369"/>
      <c r="R42" s="350" t="s">
        <v>22</v>
      </c>
      <c r="S42" s="351"/>
      <c r="T42" s="69" t="s">
        <v>0</v>
      </c>
    </row>
    <row r="43" spans="1:20" ht="15" customHeight="1" x14ac:dyDescent="0.25">
      <c r="A43" s="357"/>
      <c r="B43" s="316"/>
      <c r="C43" s="316"/>
      <c r="D43" s="371" t="s">
        <v>40</v>
      </c>
      <c r="E43" s="372"/>
      <c r="F43" s="373" t="str">
        <f>D43</f>
        <v>jan - mar</v>
      </c>
      <c r="G43" s="373"/>
      <c r="H43" s="371" t="str">
        <f>F43</f>
        <v>jan - mar</v>
      </c>
      <c r="I43" s="372"/>
      <c r="K43" s="371" t="str">
        <f>D43</f>
        <v>jan - mar</v>
      </c>
      <c r="L43" s="372"/>
      <c r="M43" s="373" t="str">
        <f>D43</f>
        <v>jan - mar</v>
      </c>
      <c r="N43" s="373"/>
      <c r="O43" s="371" t="str">
        <f>D43</f>
        <v>jan - mar</v>
      </c>
      <c r="P43" s="372"/>
      <c r="R43" s="371" t="str">
        <f>D43</f>
        <v>jan - mar</v>
      </c>
      <c r="S43" s="373"/>
      <c r="T43" s="67" t="s">
        <v>35</v>
      </c>
    </row>
    <row r="44" spans="1:20" ht="15.75" customHeight="1" thickBot="1" x14ac:dyDescent="0.3">
      <c r="A44" s="357"/>
      <c r="B44" s="316"/>
      <c r="C44" s="316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abSelected="1" topLeftCell="F19" workbookViewId="0">
      <selection activeCell="R9" sqref="R9"/>
    </sheetView>
  </sheetViews>
  <sheetFormatPr defaultRowHeight="15" x14ac:dyDescent="0.25"/>
  <cols>
    <col min="1" max="1" width="19.42578125" bestFit="1" customWidth="1"/>
    <col min="18" max="18" width="9.42578125" customWidth="1"/>
    <col min="19" max="19" width="18.5703125" customWidth="1"/>
    <col min="20" max="21" width="9.140625" customWidth="1"/>
    <col min="22" max="23" width="9.855468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20" t="s">
        <v>3</v>
      </c>
      <c r="B3" s="322">
        <v>2007</v>
      </c>
      <c r="C3" s="317">
        <v>2008</v>
      </c>
      <c r="D3" s="317">
        <v>2009</v>
      </c>
      <c r="E3" s="317">
        <v>2010</v>
      </c>
      <c r="F3" s="317">
        <v>2011</v>
      </c>
      <c r="G3" s="317">
        <v>2012</v>
      </c>
      <c r="H3" s="317">
        <v>2013</v>
      </c>
      <c r="I3" s="317">
        <v>2014</v>
      </c>
      <c r="J3" s="317">
        <v>2015</v>
      </c>
      <c r="K3" s="317">
        <v>2016</v>
      </c>
      <c r="L3" s="328">
        <v>2017</v>
      </c>
      <c r="M3" s="317">
        <v>2018</v>
      </c>
      <c r="N3" s="317">
        <v>2019</v>
      </c>
      <c r="O3" s="315">
        <v>2020</v>
      </c>
      <c r="P3" s="317">
        <v>2021</v>
      </c>
      <c r="Q3" s="315">
        <v>2022</v>
      </c>
      <c r="R3" s="332">
        <v>2023</v>
      </c>
      <c r="S3" s="271" t="s">
        <v>49</v>
      </c>
      <c r="T3" s="324" t="s">
        <v>155</v>
      </c>
      <c r="U3" s="325"/>
      <c r="V3" s="330" t="s">
        <v>145</v>
      </c>
      <c r="W3" s="331"/>
    </row>
    <row r="4" spans="1:37" ht="31.5" customHeight="1" thickBot="1" x14ac:dyDescent="0.3">
      <c r="A4" s="321"/>
      <c r="B4" s="323"/>
      <c r="C4" s="319"/>
      <c r="D4" s="319"/>
      <c r="E4" s="319"/>
      <c r="F4" s="319"/>
      <c r="G4" s="319"/>
      <c r="H4" s="319"/>
      <c r="I4" s="319"/>
      <c r="J4" s="319"/>
      <c r="K4" s="319"/>
      <c r="L4" s="329"/>
      <c r="M4" s="319"/>
      <c r="N4" s="319"/>
      <c r="O4" s="316"/>
      <c r="P4" s="319"/>
      <c r="Q4" s="316"/>
      <c r="R4" s="333"/>
      <c r="S4" s="174" t="s">
        <v>146</v>
      </c>
      <c r="T4" s="127">
        <v>2023</v>
      </c>
      <c r="U4" s="264">
        <v>2024</v>
      </c>
      <c r="V4" s="297" t="s">
        <v>156</v>
      </c>
      <c r="W4" s="298" t="s">
        <v>157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938963.28800000018</v>
      </c>
      <c r="R6" s="147">
        <v>924632.3</v>
      </c>
      <c r="S6" s="100"/>
      <c r="T6" s="115">
        <v>446856.70500000007</v>
      </c>
      <c r="U6" s="147">
        <v>452445.77400000003</v>
      </c>
      <c r="V6" s="112">
        <v>955063.35800000024</v>
      </c>
      <c r="W6" s="147">
        <v>930221.36900000018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1.4051051738465714E-2</v>
      </c>
      <c r="R7" s="278">
        <f>(R6-P6)/P6</f>
        <v>-1.4259681190470315E-3</v>
      </c>
      <c r="T7" s="118"/>
      <c r="U7" s="278">
        <f>(U6-T6)/T6</f>
        <v>1.250751960855093E-2</v>
      </c>
      <c r="W7" s="278">
        <f>(W6-V6)/V6</f>
        <v>-2.6010828278473282E-2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53">
        <v>167736.79199999999</v>
      </c>
      <c r="Q8" s="204">
        <v>205343.67500000002</v>
      </c>
      <c r="R8" s="147">
        <v>197581.58900000004</v>
      </c>
      <c r="S8" s="100"/>
      <c r="T8" s="115">
        <v>106616.11900000001</v>
      </c>
      <c r="U8" s="147">
        <v>75808.517000000022</v>
      </c>
      <c r="V8" s="112">
        <v>218195.283</v>
      </c>
      <c r="W8" s="147">
        <v>166773.98700000002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79">
        <f t="shared" si="1"/>
        <v>8.9145081860037469E-3</v>
      </c>
      <c r="Q9" s="288">
        <f t="shared" si="1"/>
        <v>0.22420175413871057</v>
      </c>
      <c r="R9" s="281">
        <f>(R8-Q8)/Q8</f>
        <v>-3.7800463052976824E-2</v>
      </c>
      <c r="S9" s="10"/>
      <c r="T9" s="116"/>
      <c r="U9" s="281">
        <f>(U8-T8)/T8</f>
        <v>-0.28895820152673146</v>
      </c>
      <c r="V9" s="299"/>
      <c r="W9" s="281">
        <f>(W8-V8)/V8</f>
        <v>-0.23566639614294491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154">
        <f t="shared" si="3"/>
        <v>758215.88700000022</v>
      </c>
      <c r="Q10" s="374">
        <f t="shared" si="3"/>
        <v>733619.61300000013</v>
      </c>
      <c r="R10" s="140">
        <f t="shared" si="3"/>
        <v>727050.71100000001</v>
      </c>
      <c r="T10" s="117">
        <f>T6-T8</f>
        <v>340240.58600000007</v>
      </c>
      <c r="U10" s="140">
        <f>U6-U8</f>
        <v>376637.25699999998</v>
      </c>
      <c r="V10" s="119">
        <f>V6-V8</f>
        <v>736868.07500000019</v>
      </c>
      <c r="W10" s="140">
        <f>W6-W8</f>
        <v>763447.38200000022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79">
        <f t="shared" si="4"/>
        <v>9.8967189172580669E-2</v>
      </c>
      <c r="Q11" s="288">
        <f t="shared" si="4"/>
        <v>-3.2439671103858161E-2</v>
      </c>
      <c r="R11" s="281">
        <f>(R10-P10)/P10</f>
        <v>-4.1103301229033995E-2</v>
      </c>
      <c r="S11" s="10"/>
      <c r="T11" s="116"/>
      <c r="U11" s="281">
        <f>(U10-T10)/T10</f>
        <v>0.10697333739014871</v>
      </c>
      <c r="V11" s="299"/>
      <c r="W11" s="281">
        <f>(W10-V10)/V10</f>
        <v>3.6070645345844331E-2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4.19126778569008</v>
      </c>
      <c r="U12" s="285">
        <f t="shared" si="5"/>
        <v>5.9682710057499202</v>
      </c>
      <c r="V12" s="103">
        <f>V6/V8</f>
        <v>4.3771035966895777</v>
      </c>
      <c r="W12" s="285">
        <f>W6/W8</f>
        <v>5.5777365867016186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20" t="s">
        <v>2</v>
      </c>
      <c r="B14" s="322">
        <v>2007</v>
      </c>
      <c r="C14" s="317">
        <v>2008</v>
      </c>
      <c r="D14" s="317">
        <v>2009</v>
      </c>
      <c r="E14" s="317">
        <v>2010</v>
      </c>
      <c r="F14" s="317">
        <v>2011</v>
      </c>
      <c r="G14" s="317">
        <v>2012</v>
      </c>
      <c r="H14" s="317">
        <v>2013</v>
      </c>
      <c r="I14" s="317">
        <v>2014</v>
      </c>
      <c r="J14" s="317">
        <v>2015</v>
      </c>
      <c r="K14" s="326">
        <v>2016</v>
      </c>
      <c r="L14" s="328">
        <v>2017</v>
      </c>
      <c r="M14" s="317">
        <v>2018</v>
      </c>
      <c r="N14" s="317">
        <v>2019</v>
      </c>
      <c r="O14" s="315">
        <v>2020</v>
      </c>
      <c r="P14" s="317">
        <v>2021</v>
      </c>
      <c r="Q14" s="317">
        <v>2022</v>
      </c>
      <c r="R14" s="332">
        <v>2023</v>
      </c>
      <c r="S14" s="128" t="s">
        <v>49</v>
      </c>
      <c r="T14" s="324" t="str">
        <f>T3</f>
        <v>jan-jun</v>
      </c>
      <c r="U14" s="325"/>
      <c r="V14" s="330" t="s">
        <v>145</v>
      </c>
      <c r="W14" s="331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1"/>
      <c r="B15" s="323"/>
      <c r="C15" s="319"/>
      <c r="D15" s="319"/>
      <c r="E15" s="319"/>
      <c r="F15" s="319"/>
      <c r="G15" s="319"/>
      <c r="H15" s="319"/>
      <c r="I15" s="319"/>
      <c r="J15" s="319"/>
      <c r="K15" s="327"/>
      <c r="L15" s="329"/>
      <c r="M15" s="319"/>
      <c r="N15" s="319"/>
      <c r="O15" s="316"/>
      <c r="P15" s="319"/>
      <c r="Q15" s="318"/>
      <c r="R15" s="333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jul 2022 a jun 2023</v>
      </c>
      <c r="W15" s="298" t="str">
        <f>W4</f>
        <v>jul 2023 a jun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418166.49</v>
      </c>
      <c r="Q17" s="274">
        <v>405350.3519999999</v>
      </c>
      <c r="R17" s="147">
        <v>407506.523999998</v>
      </c>
      <c r="S17" s="100"/>
      <c r="T17" s="115">
        <v>194656.77800000005</v>
      </c>
      <c r="U17" s="147">
        <v>204906.13500000001</v>
      </c>
      <c r="V17" s="119">
        <v>414333.21700000012</v>
      </c>
      <c r="W17" s="140">
        <v>415599.70899999986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6.1459813259181283E-2</v>
      </c>
      <c r="Q18" s="276">
        <f t="shared" si="6"/>
        <v>-3.064840991921685E-2</v>
      </c>
      <c r="R18" s="278">
        <f>(R17-P17)/P17</f>
        <v>-2.5492157441888742E-2</v>
      </c>
      <c r="T18" s="118"/>
      <c r="U18" s="278"/>
      <c r="V18" s="116"/>
      <c r="W18" s="102">
        <f>(W17-V17)/V17</f>
        <v>3.0566991687749141E-3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202578.51500000001</v>
      </c>
      <c r="R19" s="147">
        <v>194891.68100000001</v>
      </c>
      <c r="S19" s="100"/>
      <c r="T19" s="115">
        <v>105059.89200000002</v>
      </c>
      <c r="U19" s="147">
        <v>74706.701000000015</v>
      </c>
      <c r="V19" s="112">
        <v>215271.147</v>
      </c>
      <c r="W19" s="147">
        <v>164538.49000000002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0.22527490908611875</v>
      </c>
      <c r="R20" s="281">
        <f>(R19-P19)/P19</f>
        <v>0.17878189954603949</v>
      </c>
      <c r="S20" s="10"/>
      <c r="T20" s="116"/>
      <c r="U20" s="281">
        <f>(U19-T19)/T19</f>
        <v>-0.28891321342687082</v>
      </c>
      <c r="V20" s="299"/>
      <c r="W20" s="281">
        <f>(W19-V19)/V19</f>
        <v>-0.23566863328878895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252833.37699999998</v>
      </c>
      <c r="Q21" s="154">
        <f t="shared" ref="Q21" si="9">Q17-Q19</f>
        <v>202771.83699999988</v>
      </c>
      <c r="R21" s="140">
        <f t="shared" ref="R21" si="10">R17-R19</f>
        <v>212614.84299999799</v>
      </c>
      <c r="T21" s="117">
        <f>T17-T19</f>
        <v>89596.886000000028</v>
      </c>
      <c r="U21" s="140">
        <f>U17-U19</f>
        <v>130199.43399999999</v>
      </c>
      <c r="V21" s="119">
        <f>V17-V19</f>
        <v>199062.07000000012</v>
      </c>
      <c r="W21" s="140">
        <f>W17-W19</f>
        <v>251061.21899999984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0.10115460548136972</v>
      </c>
      <c r="Q22" s="279">
        <f t="shared" si="11"/>
        <v>-0.19800210159752801</v>
      </c>
      <c r="R22" s="281">
        <f>(R21-P21)/P21</f>
        <v>-0.15907130014721907</v>
      </c>
      <c r="S22" s="10"/>
      <c r="T22" s="116"/>
      <c r="U22" s="281">
        <f>(U21-T21)/T21</f>
        <v>0.45316918715232973</v>
      </c>
      <c r="V22" s="299"/>
      <c r="W22" s="281">
        <f>(W21-V21)/V21</f>
        <v>0.26122077902635937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1.8528172292429161</v>
      </c>
      <c r="U23" s="285">
        <f>(U17/U19)</f>
        <v>2.742807971135012</v>
      </c>
      <c r="V23" s="103">
        <f>V17/V19</f>
        <v>1.9247039037702536</v>
      </c>
      <c r="W23" s="285">
        <f>W17/W19</f>
        <v>2.5258509969308691</v>
      </c>
    </row>
    <row r="24" spans="1:37" ht="30" customHeight="1" thickBot="1" x14ac:dyDescent="0.3"/>
    <row r="25" spans="1:37" ht="22.5" customHeight="1" x14ac:dyDescent="0.25">
      <c r="A25" s="320" t="s">
        <v>15</v>
      </c>
      <c r="B25" s="322">
        <v>2007</v>
      </c>
      <c r="C25" s="317">
        <v>2008</v>
      </c>
      <c r="D25" s="317">
        <v>2009</v>
      </c>
      <c r="E25" s="317">
        <v>2010</v>
      </c>
      <c r="F25" s="317">
        <v>2011</v>
      </c>
      <c r="G25" s="317">
        <v>2012</v>
      </c>
      <c r="H25" s="317">
        <v>2013</v>
      </c>
      <c r="I25" s="317">
        <v>2014</v>
      </c>
      <c r="J25" s="317">
        <v>2015</v>
      </c>
      <c r="K25" s="326">
        <v>2016</v>
      </c>
      <c r="L25" s="328">
        <v>2017</v>
      </c>
      <c r="M25" s="317">
        <v>2018</v>
      </c>
      <c r="N25" s="317">
        <v>2019</v>
      </c>
      <c r="O25" s="315">
        <v>2020</v>
      </c>
      <c r="P25" s="315">
        <v>2021</v>
      </c>
      <c r="Q25" s="317">
        <v>2022</v>
      </c>
      <c r="R25" s="332">
        <v>2023</v>
      </c>
      <c r="S25" s="128" t="s">
        <v>49</v>
      </c>
      <c r="T25" s="324" t="str">
        <f>T14</f>
        <v>jan-jun</v>
      </c>
      <c r="U25" s="325"/>
      <c r="V25" s="330" t="s">
        <v>145</v>
      </c>
      <c r="W25" s="331"/>
    </row>
    <row r="26" spans="1:37" ht="31.5" customHeight="1" thickBot="1" x14ac:dyDescent="0.3">
      <c r="A26" s="321"/>
      <c r="B26" s="323"/>
      <c r="C26" s="319"/>
      <c r="D26" s="319"/>
      <c r="E26" s="319"/>
      <c r="F26" s="319"/>
      <c r="G26" s="319"/>
      <c r="H26" s="319"/>
      <c r="I26" s="319"/>
      <c r="J26" s="319"/>
      <c r="K26" s="327"/>
      <c r="L26" s="329"/>
      <c r="M26" s="319"/>
      <c r="N26" s="319"/>
      <c r="O26" s="316"/>
      <c r="P26" s="316"/>
      <c r="Q26" s="319"/>
      <c r="R26" s="333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jul 2022 a jun 2023</v>
      </c>
      <c r="W26" s="298" t="str">
        <f>W4</f>
        <v>jul 2023 a jun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520796.79799999984</v>
      </c>
      <c r="R28" s="147">
        <v>519281.94800000021</v>
      </c>
      <c r="S28" s="100"/>
      <c r="T28" s="115">
        <v>252199.92700000014</v>
      </c>
      <c r="U28" s="147">
        <v>247539.63900000008</v>
      </c>
      <c r="V28" s="112">
        <v>540730.14099999995</v>
      </c>
      <c r="W28" s="147">
        <v>514621.66000000027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4.5810259040419382E-2</v>
      </c>
      <c r="R29" s="278">
        <f>(R28-P28)/P28</f>
        <v>4.2768293964998559E-2</v>
      </c>
      <c r="T29" s="118"/>
      <c r="U29" s="278">
        <f>(U28-T28)/T28</f>
        <v>-1.8478546189270133E-2</v>
      </c>
      <c r="W29" s="278">
        <f>(W28-V28)/V28</f>
        <v>-4.8283753799475519E-2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2689.9079999999999</v>
      </c>
      <c r="S30" s="100"/>
      <c r="T30" s="115">
        <v>1556.2269999999999</v>
      </c>
      <c r="U30" s="147">
        <v>1101.816</v>
      </c>
      <c r="V30" s="112">
        <v>2924.1359999999995</v>
      </c>
      <c r="W30" s="147">
        <v>2235.4969999999998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(R30-P30)/P30</f>
        <v>0.11907954431519299</v>
      </c>
      <c r="S31" s="10"/>
      <c r="T31" s="116"/>
      <c r="U31" s="281">
        <f>(U30-T30)/T30</f>
        <v>-0.29199531944889778</v>
      </c>
      <c r="V31" s="299"/>
      <c r="W31" s="281">
        <f>(W30-V30)/V30</f>
        <v>-0.23550170033131146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518031.63799999986</v>
      </c>
      <c r="R32" s="140">
        <f t="shared" ref="R32" si="16">(R28-R30)</f>
        <v>516592.04000000021</v>
      </c>
      <c r="T32" s="117">
        <f>T28-T30</f>
        <v>250643.70000000013</v>
      </c>
      <c r="U32" s="140">
        <f>U28-U30</f>
        <v>246437.82300000009</v>
      </c>
      <c r="V32" s="119">
        <f>V28-V30</f>
        <v>537806.00499999989</v>
      </c>
      <c r="W32" s="140">
        <f>W28-W30</f>
        <v>512386.16300000029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4.5303039885306172E-2</v>
      </c>
      <c r="R33" s="281">
        <f>(R32-P32)/P32</f>
        <v>4.2398166794113928E-2</v>
      </c>
      <c r="S33" s="10"/>
      <c r="T33" s="116"/>
      <c r="U33" s="281">
        <f>(U32-T32)/T32</f>
        <v>-1.6780302078209165E-2</v>
      </c>
      <c r="V33" s="299"/>
      <c r="W33" s="281">
        <f>(W32-V32)/V32</f>
        <v>-4.726582032121341E-2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162.05857307449372</v>
      </c>
      <c r="U34" s="285">
        <f>(U28/U30)</f>
        <v>224.66513374283917</v>
      </c>
    </row>
    <row r="36" spans="1:23" x14ac:dyDescent="0.25">
      <c r="A36" s="3" t="s">
        <v>70</v>
      </c>
    </row>
  </sheetData>
  <mergeCells count="60">
    <mergeCell ref="V3:W3"/>
    <mergeCell ref="V14:W14"/>
    <mergeCell ref="V25:W25"/>
    <mergeCell ref="R3:R4"/>
    <mergeCell ref="R14:R15"/>
    <mergeCell ref="R25:R26"/>
    <mergeCell ref="T25:U25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topLeftCell="AG9" workbookViewId="0">
      <selection activeCell="P53" sqref="P53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9" t="s">
        <v>3</v>
      </c>
      <c r="B4" s="341" t="s">
        <v>72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6"/>
      <c r="Q4" s="344" t="s">
        <v>147</v>
      </c>
      <c r="S4" s="342" t="s">
        <v>3</v>
      </c>
      <c r="T4" s="334" t="s">
        <v>72</v>
      </c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6"/>
      <c r="AI4" s="337" t="s">
        <v>147</v>
      </c>
      <c r="AK4" s="334" t="s">
        <v>72</v>
      </c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6"/>
      <c r="AZ4" s="337" t="s">
        <v>147</v>
      </c>
    </row>
    <row r="5" spans="1:55" ht="20.100000000000001" customHeight="1" thickBot="1" x14ac:dyDescent="0.3">
      <c r="A5" s="340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5"/>
      <c r="S5" s="343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38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38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12">
        <v>224820.05999999994</v>
      </c>
      <c r="Q7" s="61">
        <f>IF(P7="","",(P7-O7)/O7)</f>
        <v>-3.8530489057352742E-2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62328.525999999998</v>
      </c>
      <c r="AH7" s="112">
        <v>64824.128999999994</v>
      </c>
      <c r="AI7" s="61">
        <f>IF(AH7="","",(AH7-AG7)/AG7)</f>
        <v>4.0039499730829438E-2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2.6655529498122226</v>
      </c>
      <c r="AY7" s="156">
        <f>(AH7/P7)*10</f>
        <v>2.8833783337661245</v>
      </c>
      <c r="AZ7" s="61">
        <f t="shared" ref="AZ7:AZ23" si="1">IF(AY7="","",(AY7-AX7)/AX7)</f>
        <v>8.1718648271176475E-2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225923.72000000015</v>
      </c>
      <c r="P8" s="119">
        <v>268975.33000000089</v>
      </c>
      <c r="Q8" s="52">
        <f t="shared" ref="Q8:Q23" si="2">IF(P8="","",(P8-O8)/O8)</f>
        <v>0.19055816715482871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65467.732000000033</v>
      </c>
      <c r="AH8" s="119">
        <v>72566.13800000005</v>
      </c>
      <c r="AI8" s="52">
        <f t="shared" ref="AI8:AI23" si="3">IF(AH8="","",(AH8-AG8)/AG8)</f>
        <v>0.10842602581681024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2.8977803658686212</v>
      </c>
      <c r="AY8" s="157">
        <f>IF(AH8="","",(AH8/P8)*10)</f>
        <v>2.6978733700224407</v>
      </c>
      <c r="AZ8" s="52">
        <f t="shared" si="1"/>
        <v>-6.8986248302589218E-2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19">
        <v>290470.2900000001</v>
      </c>
      <c r="Q9" s="52">
        <f t="shared" si="2"/>
        <v>9.8099249472840926E-3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82246.040000000008</v>
      </c>
      <c r="AH9" s="119">
        <v>76820.433999999936</v>
      </c>
      <c r="AI9" s="52">
        <f t="shared" si="3"/>
        <v>-6.5967990677728336E-2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2.8592551575450731</v>
      </c>
      <c r="AY9" s="157">
        <f t="shared" ref="AY9:AY18" si="4">IF(AH9="","",(AH9/P9)*10)</f>
        <v>2.6446916137275145</v>
      </c>
      <c r="AZ9" s="52">
        <f t="shared" si="1"/>
        <v>-7.5041761576039492E-2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19">
        <v>323887.89999999997</v>
      </c>
      <c r="Q10" s="52">
        <f t="shared" si="2"/>
        <v>0.33671532054735231</v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68969.697000000058</v>
      </c>
      <c r="AH10" s="119">
        <v>83036.107999999993</v>
      </c>
      <c r="AI10" s="52">
        <f t="shared" si="3"/>
        <v>0.20395059876803465</v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2.8464431870844464</v>
      </c>
      <c r="AY10" s="157">
        <f t="shared" si="4"/>
        <v>2.5637298583861883</v>
      </c>
      <c r="AZ10" s="52">
        <f t="shared" si="1"/>
        <v>-9.9321613015517674E-2</v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19">
        <v>318765.33999999979</v>
      </c>
      <c r="Q11" s="52">
        <f t="shared" si="2"/>
        <v>0.13115741412009688</v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80880.138000000021</v>
      </c>
      <c r="AH11" s="119">
        <v>81777.914000000077</v>
      </c>
      <c r="AI11" s="52">
        <f t="shared" si="3"/>
        <v>1.1100079972663449E-2</v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2.870078903614699</v>
      </c>
      <c r="AY11" s="157">
        <f t="shared" si="4"/>
        <v>2.5654581517551476</v>
      </c>
      <c r="AZ11" s="52">
        <f t="shared" si="1"/>
        <v>-0.10613671682541519</v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19">
        <v>288265.66999999975</v>
      </c>
      <c r="Q12" s="52">
        <f t="shared" si="2"/>
        <v>-6.4595385105671282E-2</v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86964.571999999913</v>
      </c>
      <c r="AH12" s="119">
        <v>73421.05100000005</v>
      </c>
      <c r="AI12" s="52">
        <f t="shared" si="3"/>
        <v>-0.15573607376576148</v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2.8219476145428661</v>
      </c>
      <c r="AY12" s="157">
        <f t="shared" si="4"/>
        <v>2.5469925364334962</v>
      </c>
      <c r="AZ12" s="52">
        <f t="shared" si="1"/>
        <v>-9.7434508242602705E-2</v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19"/>
      <c r="Q13" s="52" t="str">
        <f t="shared" si="2"/>
        <v/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86869.535000000018</v>
      </c>
      <c r="AH13" s="119"/>
      <c r="AI13" s="52" t="str">
        <f t="shared" si="3"/>
        <v/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2.9078041402170935</v>
      </c>
      <c r="AY13" s="157" t="str">
        <f t="shared" si="4"/>
        <v/>
      </c>
      <c r="AZ13" s="52" t="str">
        <f t="shared" si="1"/>
        <v/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265322.09000000008</v>
      </c>
      <c r="P14" s="119"/>
      <c r="Q14" s="52" t="str">
        <f t="shared" si="2"/>
        <v/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68408.922000000093</v>
      </c>
      <c r="AH14" s="119"/>
      <c r="AI14" s="52" t="str">
        <f t="shared" si="3"/>
        <v/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2.5783349588419147</v>
      </c>
      <c r="AY14" s="157" t="str">
        <f t="shared" si="4"/>
        <v/>
      </c>
      <c r="AZ14" s="52" t="str">
        <f t="shared" si="1"/>
        <v/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303137.78999999969</v>
      </c>
      <c r="O15" s="154">
        <v>266427.33999999985</v>
      </c>
      <c r="P15" s="119"/>
      <c r="Q15" s="52" t="str">
        <f t="shared" si="2"/>
        <v/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91382.117999999871</v>
      </c>
      <c r="AG15" s="154">
        <v>78672.270000000019</v>
      </c>
      <c r="AH15" s="119"/>
      <c r="AI15" s="52" t="str">
        <f t="shared" si="3"/>
        <v/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3.0145406153419527</v>
      </c>
      <c r="AX15" s="157">
        <f t="shared" si="0"/>
        <v>2.9528602432468105</v>
      </c>
      <c r="AY15" s="157" t="str">
        <f t="shared" si="4"/>
        <v/>
      </c>
      <c r="AZ15" s="52" t="str">
        <f t="shared" si="1"/>
        <v/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298545.54000000021</v>
      </c>
      <c r="O16" s="154">
        <v>281897.69999999978</v>
      </c>
      <c r="P16" s="119"/>
      <c r="Q16" s="52" t="str">
        <f t="shared" si="2"/>
        <v/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94985.397999999943</v>
      </c>
      <c r="AG16" s="154">
        <v>88050.622999999949</v>
      </c>
      <c r="AH16" s="119"/>
      <c r="AI16" s="52" t="str">
        <f t="shared" si="3"/>
        <v/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3.1816049906489936</v>
      </c>
      <c r="AX16" s="157">
        <f t="shared" si="0"/>
        <v>3.123495615608074</v>
      </c>
      <c r="AY16" s="157" t="str">
        <f t="shared" si="4"/>
        <v/>
      </c>
      <c r="AZ16" s="52" t="str">
        <f t="shared" si="1"/>
        <v/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339529.76000000042</v>
      </c>
      <c r="O17" s="154">
        <v>295756.67</v>
      </c>
      <c r="P17" s="119"/>
      <c r="Q17" s="52" t="str">
        <f t="shared" si="2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103988.54700000009</v>
      </c>
      <c r="AG17" s="154">
        <v>93005.014999999941</v>
      </c>
      <c r="AH17" s="119"/>
      <c r="AI17" s="52" t="str">
        <f t="shared" si="3"/>
        <v/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3.0627226019892917</v>
      </c>
      <c r="AX17" s="157">
        <f t="shared" si="0"/>
        <v>3.1446464081435579</v>
      </c>
      <c r="AY17" s="157" t="str">
        <f t="shared" si="4"/>
        <v/>
      </c>
      <c r="AZ17" s="52" t="str">
        <f t="shared" si="1"/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216943.64999999991</v>
      </c>
      <c r="O18" s="154">
        <v>202121.92000000007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65495.567999999977</v>
      </c>
      <c r="AG18" s="154">
        <v>62769.229999999981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3.0190129095735232</v>
      </c>
      <c r="AX18" s="157">
        <f t="shared" si="0"/>
        <v>3.1055132466582522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155</v>
      </c>
      <c r="B19" s="167">
        <f>SUM(B7:B12)</f>
        <v>1224964.5599999998</v>
      </c>
      <c r="C19" s="168">
        <f t="shared" ref="C19:P19" si="5">SUM(C7:C12)</f>
        <v>1397675.1099999999</v>
      </c>
      <c r="D19" s="168">
        <f t="shared" si="5"/>
        <v>1563469.3299999996</v>
      </c>
      <c r="E19" s="168">
        <f t="shared" si="5"/>
        <v>1499220.71</v>
      </c>
      <c r="F19" s="168">
        <f t="shared" si="5"/>
        <v>1310648.8500000001</v>
      </c>
      <c r="G19" s="168">
        <f t="shared" si="5"/>
        <v>1342227.7999999996</v>
      </c>
      <c r="H19" s="168">
        <f t="shared" si="5"/>
        <v>1299940.2699999996</v>
      </c>
      <c r="I19" s="168">
        <f t="shared" si="5"/>
        <v>1385839.7700000003</v>
      </c>
      <c r="J19" s="168">
        <f t="shared" si="5"/>
        <v>1496692.2399999998</v>
      </c>
      <c r="K19" s="168">
        <f t="shared" si="5"/>
        <v>1416112.8000000003</v>
      </c>
      <c r="L19" s="168">
        <f t="shared" si="5"/>
        <v>1433178.8499999989</v>
      </c>
      <c r="M19" s="168">
        <f t="shared" si="5"/>
        <v>1635760.48</v>
      </c>
      <c r="N19" s="168">
        <f t="shared" si="5"/>
        <v>1548885.0499999998</v>
      </c>
      <c r="O19" s="168">
        <f t="shared" si="5"/>
        <v>1579679.9099999997</v>
      </c>
      <c r="P19" s="169">
        <f t="shared" si="5"/>
        <v>1715184.5900000003</v>
      </c>
      <c r="Q19" s="61">
        <f t="shared" si="2"/>
        <v>8.5779833713274647E-2</v>
      </c>
      <c r="R19" s="171"/>
      <c r="S19" s="170"/>
      <c r="T19" s="167">
        <f>SUM(T7:T12)</f>
        <v>266893.72800000006</v>
      </c>
      <c r="U19" s="168">
        <f t="shared" ref="U19:AH19" si="6">SUM(U7:U12)</f>
        <v>280683.13599999994</v>
      </c>
      <c r="V19" s="168">
        <f t="shared" si="6"/>
        <v>301911.68200000003</v>
      </c>
      <c r="W19" s="168">
        <f t="shared" si="6"/>
        <v>310958.3290000002</v>
      </c>
      <c r="X19" s="168">
        <f t="shared" si="6"/>
        <v>311247.64899999986</v>
      </c>
      <c r="Y19" s="168">
        <f t="shared" si="6"/>
        <v>327590.92099999991</v>
      </c>
      <c r="Z19" s="168">
        <f t="shared" si="6"/>
        <v>312680.47900000005</v>
      </c>
      <c r="AA19" s="168">
        <f t="shared" si="6"/>
        <v>347700.04200000002</v>
      </c>
      <c r="AB19" s="168">
        <f t="shared" si="6"/>
        <v>367835.348</v>
      </c>
      <c r="AC19" s="168">
        <f t="shared" si="6"/>
        <v>365143.30899999995</v>
      </c>
      <c r="AD19" s="168">
        <f t="shared" si="6"/>
        <v>369574.66199999978</v>
      </c>
      <c r="AE19" s="168">
        <f t="shared" si="6"/>
        <v>438243.2570000001</v>
      </c>
      <c r="AF19" s="168">
        <f t="shared" si="6"/>
        <v>430756.63500000001</v>
      </c>
      <c r="AG19" s="168">
        <f t="shared" si="6"/>
        <v>446856.70500000007</v>
      </c>
      <c r="AH19" s="169">
        <f t="shared" si="6"/>
        <v>452445.77400000015</v>
      </c>
      <c r="AI19" s="61">
        <f t="shared" si="3"/>
        <v>1.250751960855119E-2</v>
      </c>
      <c r="AK19" s="172">
        <f t="shared" si="0"/>
        <v>2.1787873438558916</v>
      </c>
      <c r="AL19" s="173">
        <f t="shared" si="0"/>
        <v>2.0082144555038974</v>
      </c>
      <c r="AM19" s="173">
        <f t="shared" si="0"/>
        <v>1.9310368051799269</v>
      </c>
      <c r="AN19" s="173">
        <f t="shared" si="0"/>
        <v>2.0741330941192788</v>
      </c>
      <c r="AO19" s="173">
        <f t="shared" si="0"/>
        <v>2.3747600205806445</v>
      </c>
      <c r="AP19" s="173">
        <f t="shared" si="0"/>
        <v>2.4406506928257636</v>
      </c>
      <c r="AQ19" s="173">
        <f t="shared" si="0"/>
        <v>2.4053449701962086</v>
      </c>
      <c r="AR19" s="173">
        <f t="shared" si="0"/>
        <v>2.5089483613246282</v>
      </c>
      <c r="AS19" s="173">
        <f t="shared" si="0"/>
        <v>2.4576552090628869</v>
      </c>
      <c r="AT19" s="173">
        <f t="shared" si="0"/>
        <v>2.5784902798703597</v>
      </c>
      <c r="AU19" s="173">
        <f t="shared" si="0"/>
        <v>2.5787058049314644</v>
      </c>
      <c r="AV19" s="173">
        <f t="shared" si="0"/>
        <v>2.6791407565978127</v>
      </c>
      <c r="AW19" s="173">
        <f t="shared" si="0"/>
        <v>2.7810755549612933</v>
      </c>
      <c r="AX19" s="173">
        <f t="shared" si="0"/>
        <v>2.8287800722869241</v>
      </c>
      <c r="AY19" s="156">
        <f>(AH19/P19)*10</f>
        <v>2.6378838559877686</v>
      </c>
      <c r="AZ19" s="61">
        <f t="shared" si="1"/>
        <v>-6.7483583531053937E-2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747401.82999999961</v>
      </c>
      <c r="P20" s="119">
        <f>IF(P9="","",SUM(P7:P9))</f>
        <v>784265.68000000087</v>
      </c>
      <c r="Q20" s="61">
        <f t="shared" si="2"/>
        <v>4.9322664890988126E-2</v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210042.29800000004</v>
      </c>
      <c r="AH20" s="119">
        <f>IF(AH9="","",SUM(AH7:AH9))</f>
        <v>214210.701</v>
      </c>
      <c r="AI20" s="61">
        <f t="shared" si="3"/>
        <v>1.9845540825305392E-2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2.8102994877601537</v>
      </c>
      <c r="AY20" s="302">
        <f>IF(AH20="","",(AH20/P20)*10)</f>
        <v>2.731353755018322</v>
      </c>
      <c r="AZ20" s="61">
        <f t="shared" si="1"/>
        <v>-2.8091572832599596E-2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832278.08000000007</v>
      </c>
      <c r="P21" s="119">
        <f>IF(P12="","",SUM(P10:P12))</f>
        <v>930918.90999999945</v>
      </c>
      <c r="Q21" s="52">
        <f t="shared" si="2"/>
        <v>0.1185190771815105</v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236814.40700000001</v>
      </c>
      <c r="AH21" s="119">
        <f>IF(AH12="","",SUM(AH10:AH12))</f>
        <v>238235.07300000009</v>
      </c>
      <c r="AI21" s="52">
        <f t="shared" si="3"/>
        <v>5.9990691360263595E-3</v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2.8453759950039776</v>
      </c>
      <c r="AY21" s="303">
        <f t="shared" ref="AY21:AY23" si="11">IF(AH21="","",(AH21/P21)*10)</f>
        <v>2.559138829825685</v>
      </c>
      <c r="AZ21" s="52">
        <f t="shared" si="1"/>
        <v>-0.10059730794133326</v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849670.03999999934</v>
      </c>
      <c r="O22" s="154">
        <f t="shared" si="12"/>
        <v>830495.60000000009</v>
      </c>
      <c r="P22" s="119" t="str">
        <f>IF(P15="","",SUM(P13:P15))</f>
        <v/>
      </c>
      <c r="Q22" s="52" t="str">
        <f t="shared" si="2"/>
        <v/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243737.1400000001</v>
      </c>
      <c r="AG22" s="154">
        <f t="shared" si="13"/>
        <v>233950.72700000013</v>
      </c>
      <c r="AH22" s="119" t="str">
        <f>IF(AH15="","",SUM(AH13:AH15))</f>
        <v/>
      </c>
      <c r="AI22" s="52" t="str">
        <f t="shared" si="3"/>
        <v/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2.8686093250975437</v>
      </c>
      <c r="AX22" s="157">
        <f t="shared" si="0"/>
        <v>2.8170014025360288</v>
      </c>
      <c r="AY22" s="303" t="str">
        <f t="shared" si="11"/>
        <v/>
      </c>
      <c r="AZ22" s="52" t="str">
        <f t="shared" si="1"/>
        <v/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855018.95000000054</v>
      </c>
      <c r="O23" s="155">
        <f t="shared" si="14"/>
        <v>779776.2899999998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264469.51300000004</v>
      </c>
      <c r="AG23" s="155">
        <f t="shared" si="15"/>
        <v>243824.86799999987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3.0931421227564595</v>
      </c>
      <c r="AX23" s="158">
        <f t="shared" si="16"/>
        <v>3.126856652694582</v>
      </c>
      <c r="AY23" s="304" t="str">
        <f t="shared" si="11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39" t="s">
        <v>2</v>
      </c>
      <c r="B26" s="341" t="s">
        <v>72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6"/>
      <c r="Q26" s="337" t="s">
        <v>147</v>
      </c>
      <c r="S26" s="342" t="s">
        <v>3</v>
      </c>
      <c r="T26" s="334" t="s">
        <v>72</v>
      </c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6"/>
      <c r="AI26" s="337" t="s">
        <v>147</v>
      </c>
      <c r="AK26" s="334" t="s">
        <v>72</v>
      </c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6"/>
      <c r="AZ26" s="337" t="str">
        <f>AI26</f>
        <v>D       2024/2023</v>
      </c>
      <c r="BC26" s="105"/>
    </row>
    <row r="27" spans="1:55" ht="20.100000000000001" customHeight="1" thickBot="1" x14ac:dyDescent="0.3">
      <c r="A27" s="340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38"/>
      <c r="S27" s="343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38"/>
      <c r="AK27" s="25">
        <v>2010</v>
      </c>
      <c r="AL27" s="135">
        <v>2011</v>
      </c>
      <c r="AM27" s="26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38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310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98697.339999999982</v>
      </c>
      <c r="O29" s="153">
        <v>97983.66999999994</v>
      </c>
      <c r="P29" s="112">
        <v>105714.43000000004</v>
      </c>
      <c r="Q29" s="61">
        <f>IF(P29="","",(P29-O29)/O29)</f>
        <v>7.8898453181025993E-2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</v>
      </c>
      <c r="AG29" s="153">
        <v>27498.561000000012</v>
      </c>
      <c r="AH29" s="112">
        <v>29650.920000000031</v>
      </c>
      <c r="AI29" s="61">
        <f>(AH29-AG29)/AG29</f>
        <v>7.8271695744370678E-2</v>
      </c>
      <c r="AK29" s="124">
        <f t="shared" ref="AK29:AX44" si="17">(T29/B29)*10</f>
        <v>2.7191842704023532</v>
      </c>
      <c r="AL29" s="156">
        <f t="shared" ref="AL29:AL40" si="18">(U29/C29)*10</f>
        <v>2.7800309700828514</v>
      </c>
      <c r="AM29" s="156">
        <f t="shared" ref="AM29:AM40" si="19">(V29/D29)*10</f>
        <v>1.9785027216642543</v>
      </c>
      <c r="AN29" s="311">
        <f t="shared" ref="AN29:AN40" si="20">(W29/E29)*10</f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2.7810398942869186</v>
      </c>
      <c r="AX29" s="156">
        <f t="shared" si="17"/>
        <v>2.8064432573305358</v>
      </c>
      <c r="AY29" s="156">
        <f>(AH29/P29)*10</f>
        <v>2.8048129285661401</v>
      </c>
      <c r="AZ29" s="61">
        <f t="shared" ref="AZ29:AZ42" si="21">IF(AY29="","",(AY29-AX29)/AX29)</f>
        <v>-5.8092347320304707E-4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107266.15999999993</v>
      </c>
      <c r="O30" s="154">
        <v>99228.03999999995</v>
      </c>
      <c r="P30" s="119">
        <v>124496.90999999987</v>
      </c>
      <c r="Q30" s="52">
        <f t="shared" ref="Q30:Q45" si="22">IF(P30="","",(P30-O30)/O30)</f>
        <v>0.25465453111842112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30612.233000000011</v>
      </c>
      <c r="AG30" s="154">
        <v>27844.669000000024</v>
      </c>
      <c r="AH30" s="119">
        <v>32956.246000000014</v>
      </c>
      <c r="AI30" s="52">
        <f>IF(AH30="","",(AH30-AG30)/AG30)</f>
        <v>0.18357470868121958</v>
      </c>
      <c r="AK30" s="125">
        <f t="shared" si="17"/>
        <v>2.7879398375187985</v>
      </c>
      <c r="AL30" s="157">
        <f t="shared" si="18"/>
        <v>2.0427271510143492</v>
      </c>
      <c r="AM30" s="157">
        <f t="shared" si="19"/>
        <v>2.0896835533292704</v>
      </c>
      <c r="AN30" s="312">
        <f t="shared" si="20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2.8538574514087229</v>
      </c>
      <c r="AX30" s="157">
        <f t="shared" si="17"/>
        <v>2.8061290941552448</v>
      </c>
      <c r="AY30" s="157">
        <f>IF(AH30="","",(AH30/P30)*10)</f>
        <v>2.6471537325705552</v>
      </c>
      <c r="AZ30" s="52">
        <f t="shared" si="21"/>
        <v>-5.66529037868614E-2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137828.98999999993</v>
      </c>
      <c r="O31" s="154">
        <v>137930.40999999986</v>
      </c>
      <c r="P31" s="119">
        <v>144881.0100000001</v>
      </c>
      <c r="Q31" s="52">
        <f t="shared" si="22"/>
        <v>5.0392078150135605E-2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38835.720000000008</v>
      </c>
      <c r="AG31" s="154">
        <v>38599.43099999999</v>
      </c>
      <c r="AH31" s="119">
        <v>35744.091000000015</v>
      </c>
      <c r="AI31" s="52">
        <f t="shared" ref="AI31:AI45" si="23">IF(AH31="","",(AH31-AG31)/AG31)</f>
        <v>-7.3973629300389823E-2</v>
      </c>
      <c r="AK31" s="125">
        <f t="shared" si="17"/>
        <v>2.0964781146598703</v>
      </c>
      <c r="AL31" s="157">
        <f t="shared" si="18"/>
        <v>2.4308336581123937</v>
      </c>
      <c r="AM31" s="157">
        <f t="shared" si="19"/>
        <v>1.9152653234034593</v>
      </c>
      <c r="AN31" s="312">
        <f t="shared" si="20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2.8176742788291511</v>
      </c>
      <c r="AX31" s="157">
        <f t="shared" si="17"/>
        <v>2.798471417579345</v>
      </c>
      <c r="AY31" s="157">
        <f t="shared" ref="AY31:AY40" si="24">IF(AH31="","",(AH31/P31)*10)</f>
        <v>2.467134305593258</v>
      </c>
      <c r="AZ31" s="52">
        <f t="shared" si="21"/>
        <v>-0.11839931968027423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132267.31999999986</v>
      </c>
      <c r="O32" s="154">
        <v>117032.67999999998</v>
      </c>
      <c r="P32" s="119">
        <v>150656.58000000007</v>
      </c>
      <c r="Q32" s="52">
        <f t="shared" si="22"/>
        <v>0.28730351214720623</v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35088.123000000014</v>
      </c>
      <c r="AG32" s="154">
        <v>31451.204000000002</v>
      </c>
      <c r="AH32" s="119">
        <v>35878.775999999954</v>
      </c>
      <c r="AI32" s="52">
        <f t="shared" si="23"/>
        <v>0.14077591433383449</v>
      </c>
      <c r="AK32" s="125">
        <f t="shared" si="17"/>
        <v>2.2914270225780289</v>
      </c>
      <c r="AL32" s="157">
        <f t="shared" si="18"/>
        <v>1.9145717289185553</v>
      </c>
      <c r="AM32" s="157">
        <f t="shared" si="19"/>
        <v>2.1035922277296368</v>
      </c>
      <c r="AN32" s="312">
        <f t="shared" si="20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2.6528187763991928</v>
      </c>
      <c r="AX32" s="157">
        <f t="shared" si="17"/>
        <v>2.6873864633365665</v>
      </c>
      <c r="AY32" s="157">
        <f t="shared" si="24"/>
        <v>2.3814941239207696</v>
      </c>
      <c r="AZ32" s="52">
        <f t="shared" si="21"/>
        <v>-0.11382521404681463</v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128958.66</v>
      </c>
      <c r="O33" s="154">
        <v>129043.6399999999</v>
      </c>
      <c r="P33" s="119">
        <v>160008.39999999994</v>
      </c>
      <c r="Q33" s="52">
        <f t="shared" si="22"/>
        <v>0.23995572350563005</v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34502.49599999997</v>
      </c>
      <c r="AG33" s="154">
        <v>34745.638000000014</v>
      </c>
      <c r="AH33" s="119">
        <v>37204.88700000001</v>
      </c>
      <c r="AI33" s="52">
        <f t="shared" si="23"/>
        <v>7.0778639897186385E-2</v>
      </c>
      <c r="AK33" s="125">
        <f t="shared" si="17"/>
        <v>2.4552842575993914</v>
      </c>
      <c r="AL33" s="157">
        <f t="shared" si="18"/>
        <v>2.2012427902355096</v>
      </c>
      <c r="AM33" s="157">
        <f t="shared" si="19"/>
        <v>1.8923654382954234</v>
      </c>
      <c r="AN33" s="312">
        <f t="shared" si="20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2.6754694876637188</v>
      </c>
      <c r="AX33" s="157">
        <f t="shared" si="17"/>
        <v>2.6925494352143229</v>
      </c>
      <c r="AY33" s="157">
        <f t="shared" si="24"/>
        <v>2.3251833653733196</v>
      </c>
      <c r="AZ33" s="52">
        <f t="shared" si="21"/>
        <v>-0.13643800371366682</v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120909.85999999988</v>
      </c>
      <c r="O34" s="154">
        <v>128197.76000000013</v>
      </c>
      <c r="P34" s="119">
        <v>145580.56999999992</v>
      </c>
      <c r="Q34" s="52">
        <f t="shared" si="22"/>
        <v>0.13559371084174776</v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32003.355000000003</v>
      </c>
      <c r="AG34" s="154">
        <v>34517.275000000023</v>
      </c>
      <c r="AH34" s="119">
        <v>33471.215000000004</v>
      </c>
      <c r="AI34" s="52">
        <f t="shared" si="23"/>
        <v>-3.0305405047183442E-2</v>
      </c>
      <c r="AK34" s="125">
        <f t="shared" si="17"/>
        <v>2.1020165625234823</v>
      </c>
      <c r="AL34" s="157">
        <f t="shared" si="18"/>
        <v>1.7740098041642658</v>
      </c>
      <c r="AM34" s="157">
        <f t="shared" si="19"/>
        <v>2.354680177351006</v>
      </c>
      <c r="AN34" s="312">
        <f t="shared" si="20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2.6468771860293305</v>
      </c>
      <c r="AX34" s="157">
        <f t="shared" si="17"/>
        <v>2.6925021934860633</v>
      </c>
      <c r="AY34" s="157">
        <f t="shared" si="24"/>
        <v>2.2991540011142986</v>
      </c>
      <c r="AZ34" s="52">
        <f t="shared" si="21"/>
        <v>-0.14609020312904</v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129976.00000000006</v>
      </c>
      <c r="O35" s="154">
        <v>124226.2799999999</v>
      </c>
      <c r="P35" s="119"/>
      <c r="Q35" s="52" t="str">
        <f t="shared" si="22"/>
        <v/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33825.856999999989</v>
      </c>
      <c r="AG35" s="154">
        <v>33409.206000000027</v>
      </c>
      <c r="AH35" s="119"/>
      <c r="AI35" s="52" t="str">
        <f t="shared" si="23"/>
        <v/>
      </c>
      <c r="AK35" s="125">
        <f t="shared" si="17"/>
        <v>2.5730718413288924</v>
      </c>
      <c r="AL35" s="157">
        <f t="shared" si="18"/>
        <v>2.1152117341675951</v>
      </c>
      <c r="AM35" s="157">
        <f t="shared" si="19"/>
        <v>2.0786182429808124</v>
      </c>
      <c r="AN35" s="312">
        <f t="shared" si="20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2.6024694558995485</v>
      </c>
      <c r="AX35" s="157">
        <f t="shared" si="17"/>
        <v>2.6893831160363213</v>
      </c>
      <c r="AY35" s="157" t="str">
        <f t="shared" si="24"/>
        <v/>
      </c>
      <c r="AZ35" s="52" t="str">
        <f t="shared" si="21"/>
        <v/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107932.02999999993</v>
      </c>
      <c r="O36" s="154">
        <v>101823.32999999994</v>
      </c>
      <c r="P36" s="119"/>
      <c r="Q36" s="52" t="str">
        <f t="shared" si="22"/>
        <v/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28965.704999999987</v>
      </c>
      <c r="AG36" s="154">
        <v>27960.824999999964</v>
      </c>
      <c r="AH36" s="119"/>
      <c r="AI36" s="52" t="str">
        <f t="shared" si="23"/>
        <v/>
      </c>
      <c r="AK36" s="125">
        <f t="shared" si="17"/>
        <v>2.596858038930463</v>
      </c>
      <c r="AL36" s="157">
        <f t="shared" si="18"/>
        <v>2.5390380338304137</v>
      </c>
      <c r="AM36" s="157">
        <f t="shared" si="19"/>
        <v>2.4369051446930676</v>
      </c>
      <c r="AN36" s="312">
        <f t="shared" si="20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2.6836987129770473</v>
      </c>
      <c r="AX36" s="157">
        <f t="shared" si="17"/>
        <v>2.7460136100439829</v>
      </c>
      <c r="AY36" s="157" t="str">
        <f t="shared" si="24"/>
        <v/>
      </c>
      <c r="AZ36" s="52" t="str">
        <f t="shared" si="21"/>
        <v/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118928.39999999994</v>
      </c>
      <c r="O37" s="154">
        <v>115892.08999999992</v>
      </c>
      <c r="P37" s="119"/>
      <c r="Q37" s="52" t="str">
        <f t="shared" si="22"/>
        <v/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36707.814000000035</v>
      </c>
      <c r="AG37" s="154">
        <v>34019.946999999956</v>
      </c>
      <c r="AH37" s="119"/>
      <c r="AI37" s="52" t="str">
        <f t="shared" si="23"/>
        <v/>
      </c>
      <c r="AK37" s="125">
        <f t="shared" si="17"/>
        <v>2.6609147163514684</v>
      </c>
      <c r="AL37" s="157">
        <f t="shared" si="18"/>
        <v>2.4477706740286518</v>
      </c>
      <c r="AM37" s="157">
        <f t="shared" si="19"/>
        <v>2.1417496349682335</v>
      </c>
      <c r="AN37" s="312">
        <f t="shared" si="20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3.0865473679962108</v>
      </c>
      <c r="AX37" s="157">
        <f t="shared" si="17"/>
        <v>2.9354848117761945</v>
      </c>
      <c r="AY37" s="157" t="str">
        <f t="shared" si="24"/>
        <v/>
      </c>
      <c r="AZ37" s="52" t="str">
        <f t="shared" si="21"/>
        <v/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129569.24000000009</v>
      </c>
      <c r="O38" s="154">
        <v>126747.54999999993</v>
      </c>
      <c r="P38" s="119"/>
      <c r="Q38" s="52" t="str">
        <f t="shared" si="22"/>
        <v/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41068.909999999989</v>
      </c>
      <c r="AG38" s="154">
        <v>40394.183999999957</v>
      </c>
      <c r="AH38" s="119"/>
      <c r="AI38" s="52" t="str">
        <f t="shared" si="23"/>
        <v/>
      </c>
      <c r="AK38" s="125">
        <f t="shared" si="17"/>
        <v>3.2539314368583776</v>
      </c>
      <c r="AL38" s="157">
        <f t="shared" si="18"/>
        <v>3.1337083285605001</v>
      </c>
      <c r="AM38" s="157">
        <f t="shared" si="19"/>
        <v>2.2562326611474677</v>
      </c>
      <c r="AN38" s="312">
        <f t="shared" si="20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3.1696496791985473</v>
      </c>
      <c r="AX38" s="157">
        <f t="shared" si="17"/>
        <v>3.1869794721870348</v>
      </c>
      <c r="AY38" s="157" t="str">
        <f t="shared" si="24"/>
        <v/>
      </c>
      <c r="AZ38" s="52" t="str">
        <f t="shared" si="21"/>
        <v/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145878.22999999989</v>
      </c>
      <c r="P39" s="119"/>
      <c r="Q39" s="52" t="str">
        <f t="shared" si="22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48038.498999999953</v>
      </c>
      <c r="AH39" s="119"/>
      <c r="AI39" s="52" t="str">
        <f t="shared" si="23"/>
        <v/>
      </c>
      <c r="AK39" s="125">
        <f t="shared" si="17"/>
        <v>3.2414904621629503</v>
      </c>
      <c r="AL39" s="157">
        <f t="shared" si="18"/>
        <v>2.5668080317411479</v>
      </c>
      <c r="AM39" s="157">
        <f t="shared" si="19"/>
        <v>3.1227660965473962</v>
      </c>
      <c r="AN39" s="312">
        <f t="shared" si="20"/>
        <v>3.2923693141074821</v>
      </c>
      <c r="AO39" s="157">
        <f t="shared" ref="AM39:AX41" si="25">IF(X39="","",(X39/F39)*10)</f>
        <v>3.4202920027254784</v>
      </c>
      <c r="AP39" s="157">
        <f t="shared" si="25"/>
        <v>3.4483133730908344</v>
      </c>
      <c r="AQ39" s="157">
        <f t="shared" si="25"/>
        <v>3.0834533940913951</v>
      </c>
      <c r="AR39" s="157">
        <f t="shared" si="25"/>
        <v>2.9683270442133765</v>
      </c>
      <c r="AS39" s="157">
        <f t="shared" si="25"/>
        <v>3.3181225695901304</v>
      </c>
      <c r="AT39" s="157">
        <f t="shared" si="25"/>
        <v>3.2080125021789963</v>
      </c>
      <c r="AU39" s="157">
        <f t="shared" si="25"/>
        <v>3.0872727608300847</v>
      </c>
      <c r="AV39" s="157">
        <f t="shared" si="25"/>
        <v>3.0523879633076105</v>
      </c>
      <c r="AW39" s="157">
        <f t="shared" si="25"/>
        <v>3.1715278243097793</v>
      </c>
      <c r="AX39" s="157">
        <f t="shared" si="25"/>
        <v>3.2930546936304332</v>
      </c>
      <c r="AY39" s="157" t="str">
        <f t="shared" si="24"/>
        <v/>
      </c>
      <c r="AZ39" s="52" t="str">
        <f t="shared" si="21"/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91610.450000000084</v>
      </c>
      <c r="P40" s="119"/>
      <c r="Q40" s="52" t="str">
        <f t="shared" si="22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26870.913000000008</v>
      </c>
      <c r="AH40" s="119"/>
      <c r="AI40" s="52" t="str">
        <f t="shared" si="23"/>
        <v/>
      </c>
      <c r="AK40" s="125">
        <f t="shared" si="17"/>
        <v>2.3641849315690981</v>
      </c>
      <c r="AL40" s="158">
        <f t="shared" si="18"/>
        <v>2.3331363931299971</v>
      </c>
      <c r="AM40" s="158">
        <f t="shared" si="19"/>
        <v>1.8672394304510065</v>
      </c>
      <c r="AN40" s="312">
        <f t="shared" si="20"/>
        <v>3.0775081161693092</v>
      </c>
      <c r="AO40" s="157">
        <f t="shared" si="25"/>
        <v>3.1734234355002373</v>
      </c>
      <c r="AP40" s="157">
        <f t="shared" si="25"/>
        <v>3.0922544640903604</v>
      </c>
      <c r="AQ40" s="157">
        <f t="shared" si="25"/>
        <v>2.9933333802103839</v>
      </c>
      <c r="AR40" s="157">
        <f t="shared" si="25"/>
        <v>2.4409599211403106</v>
      </c>
      <c r="AS40" s="157">
        <f t="shared" si="25"/>
        <v>3.0553693343062638</v>
      </c>
      <c r="AT40" s="157">
        <f t="shared" si="25"/>
        <v>2.9890526462560034</v>
      </c>
      <c r="AU40" s="157">
        <f t="shared" si="25"/>
        <v>3.0440906927318663</v>
      </c>
      <c r="AV40" s="157">
        <f t="shared" si="25"/>
        <v>2.8814276072156284</v>
      </c>
      <c r="AW40" s="157">
        <f t="shared" si="25"/>
        <v>2.9726921513406346</v>
      </c>
      <c r="AX40" s="157">
        <f t="shared" si="25"/>
        <v>2.9331711611502822</v>
      </c>
      <c r="AY40" s="157" t="str">
        <f t="shared" si="24"/>
        <v/>
      </c>
      <c r="AZ40" s="52" t="str">
        <f t="shared" si="21"/>
        <v/>
      </c>
      <c r="BC40" s="105"/>
    </row>
    <row r="41" spans="1:55" ht="20.100000000000001" customHeight="1" thickBot="1" x14ac:dyDescent="0.3">
      <c r="A41" s="35" t="str">
        <f>A19</f>
        <v>jan-jun</v>
      </c>
      <c r="B41" s="167">
        <f>SUM(B29:B34)</f>
        <v>719840.48</v>
      </c>
      <c r="C41" s="168">
        <f t="shared" ref="C41:P41" si="26">SUM(C29:C34)</f>
        <v>799220.1399999999</v>
      </c>
      <c r="D41" s="168">
        <f t="shared" si="26"/>
        <v>851083.66</v>
      </c>
      <c r="E41" s="168">
        <f t="shared" si="26"/>
        <v>850354.27</v>
      </c>
      <c r="F41" s="168">
        <f t="shared" si="26"/>
        <v>667659.81999999983</v>
      </c>
      <c r="G41" s="168">
        <f t="shared" si="26"/>
        <v>675752.42999999993</v>
      </c>
      <c r="H41" s="168">
        <f t="shared" si="26"/>
        <v>803504.81999999983</v>
      </c>
      <c r="I41" s="168">
        <f t="shared" si="26"/>
        <v>756411.4</v>
      </c>
      <c r="J41" s="168">
        <f t="shared" si="26"/>
        <v>864155.01</v>
      </c>
      <c r="K41" s="168">
        <f t="shared" si="26"/>
        <v>753367.32999999984</v>
      </c>
      <c r="L41" s="168">
        <f t="shared" si="26"/>
        <v>672548.45999999985</v>
      </c>
      <c r="M41" s="168">
        <f t="shared" si="26"/>
        <v>774317.83999999985</v>
      </c>
      <c r="N41" s="168">
        <f t="shared" si="26"/>
        <v>725928.32999999961</v>
      </c>
      <c r="O41" s="168">
        <f t="shared" si="26"/>
        <v>709416.19999999984</v>
      </c>
      <c r="P41" s="169">
        <f t="shared" si="26"/>
        <v>831337.89999999991</v>
      </c>
      <c r="Q41" s="61">
        <f t="shared" si="22"/>
        <v>0.17186201837510914</v>
      </c>
      <c r="S41" s="109"/>
      <c r="T41" s="167">
        <f>SUM(T29:T34)</f>
        <v>169214.83099999995</v>
      </c>
      <c r="U41" s="168">
        <f t="shared" ref="U41:AH41" si="27">SUM(U29:U34)</f>
        <v>169821.00400000002</v>
      </c>
      <c r="V41" s="168">
        <f t="shared" si="27"/>
        <v>173305.32699999999</v>
      </c>
      <c r="W41" s="168">
        <f t="shared" si="27"/>
        <v>179304.12299999996</v>
      </c>
      <c r="X41" s="168">
        <f t="shared" si="27"/>
        <v>180801.91000000003</v>
      </c>
      <c r="Y41" s="168">
        <f t="shared" si="27"/>
        <v>186351.25999999998</v>
      </c>
      <c r="Z41" s="168">
        <f t="shared" si="27"/>
        <v>188782.908</v>
      </c>
      <c r="AA41" s="168">
        <f t="shared" si="27"/>
        <v>193362.75199999989</v>
      </c>
      <c r="AB41" s="168">
        <f t="shared" si="27"/>
        <v>206901.19999999998</v>
      </c>
      <c r="AC41" s="168">
        <f t="shared" si="27"/>
        <v>199932.19699999999</v>
      </c>
      <c r="AD41" s="168">
        <f t="shared" si="27"/>
        <v>176434.60600000003</v>
      </c>
      <c r="AE41" s="168">
        <f t="shared" si="27"/>
        <v>209934.74700000006</v>
      </c>
      <c r="AF41" s="168">
        <f t="shared" si="27"/>
        <v>198490.05100000001</v>
      </c>
      <c r="AG41" s="168">
        <f t="shared" si="27"/>
        <v>194656.77800000005</v>
      </c>
      <c r="AH41" s="169">
        <f t="shared" si="27"/>
        <v>204906.13500000001</v>
      </c>
      <c r="AI41" s="57">
        <f t="shared" si="23"/>
        <v>5.2653481195501742E-2</v>
      </c>
      <c r="AK41" s="199">
        <f t="shared" si="17"/>
        <v>2.3507268026938406</v>
      </c>
      <c r="AL41" s="173">
        <f t="shared" si="17"/>
        <v>2.1248338911979876</v>
      </c>
      <c r="AM41" s="173">
        <f t="shared" si="25"/>
        <v>2.0362901456714604</v>
      </c>
      <c r="AN41" s="173">
        <f t="shared" si="25"/>
        <v>2.1085814386514454</v>
      </c>
      <c r="AO41" s="173">
        <f t="shared" si="25"/>
        <v>2.7079944693991029</v>
      </c>
      <c r="AP41" s="173">
        <f t="shared" si="25"/>
        <v>2.7576853848679459</v>
      </c>
      <c r="AQ41" s="173">
        <f t="shared" si="25"/>
        <v>2.349493161721171</v>
      </c>
      <c r="AR41" s="173">
        <f t="shared" si="25"/>
        <v>2.5563172633305085</v>
      </c>
      <c r="AS41" s="173">
        <f t="shared" si="25"/>
        <v>2.3942602612464166</v>
      </c>
      <c r="AT41" s="173">
        <f t="shared" si="25"/>
        <v>2.6538474531408207</v>
      </c>
      <c r="AU41" s="173">
        <f t="shared" si="25"/>
        <v>2.6233738755419953</v>
      </c>
      <c r="AV41" s="173">
        <f t="shared" si="25"/>
        <v>2.7112218801519554</v>
      </c>
      <c r="AW41" s="173">
        <f t="shared" si="25"/>
        <v>2.7342926677072943</v>
      </c>
      <c r="AX41" s="173">
        <f t="shared" si="25"/>
        <v>2.7439009427752015</v>
      </c>
      <c r="AY41" s="305">
        <f>IF(AH41="","",(AH41/P41)*10)</f>
        <v>2.4647755744084328</v>
      </c>
      <c r="AZ41" s="61">
        <f t="shared" si="21"/>
        <v>-0.10172574527579675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8">SUM(E29:E31)</f>
        <v>397992.19999999995</v>
      </c>
      <c r="F42" s="154">
        <f t="shared" si="28"/>
        <v>320914.02999999997</v>
      </c>
      <c r="G42" s="154">
        <f t="shared" si="28"/>
        <v>319240.09999999998</v>
      </c>
      <c r="H42" s="154">
        <f t="shared" si="28"/>
        <v>375788.15999999986</v>
      </c>
      <c r="I42" s="154">
        <f t="shared" si="28"/>
        <v>329821.17</v>
      </c>
      <c r="J42" s="154">
        <f t="shared" si="28"/>
        <v>409296.98</v>
      </c>
      <c r="K42" s="154">
        <f t="shared" si="28"/>
        <v>362582.60999999987</v>
      </c>
      <c r="L42" s="154">
        <f t="shared" si="28"/>
        <v>323969.94999999995</v>
      </c>
      <c r="M42" s="154">
        <f t="shared" si="28"/>
        <v>371518.00999999989</v>
      </c>
      <c r="N42" s="154">
        <f t="shared" si="28"/>
        <v>343792.48999999987</v>
      </c>
      <c r="O42" s="154">
        <f t="shared" si="28"/>
        <v>335142.11999999976</v>
      </c>
      <c r="P42" s="154">
        <f>IF(P31="","",SUM(P29:P31))</f>
        <v>375092.35</v>
      </c>
      <c r="Q42" s="61">
        <f t="shared" si="22"/>
        <v>0.11920384701272475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9">SUM(W29:W31)</f>
        <v>84446.709999999992</v>
      </c>
      <c r="X42" s="154">
        <f t="shared" si="29"/>
        <v>88812.746000000028</v>
      </c>
      <c r="Y42" s="154">
        <f t="shared" si="29"/>
        <v>88470.203999999969</v>
      </c>
      <c r="Z42" s="154">
        <f t="shared" si="29"/>
        <v>91011.791000000027</v>
      </c>
      <c r="AA42" s="154">
        <f t="shared" si="29"/>
        <v>89366.013999999952</v>
      </c>
      <c r="AB42" s="154">
        <f t="shared" si="29"/>
        <v>99643.168000000005</v>
      </c>
      <c r="AC42" s="154">
        <f t="shared" si="29"/>
        <v>99340.117999999988</v>
      </c>
      <c r="AD42" s="154">
        <f t="shared" si="29"/>
        <v>86053.720000000016</v>
      </c>
      <c r="AE42" s="154">
        <f t="shared" si="29"/>
        <v>101509.05600000001</v>
      </c>
      <c r="AF42" s="154">
        <f t="shared" si="29"/>
        <v>96896.077000000019</v>
      </c>
      <c r="AG42" s="154">
        <f t="shared" si="29"/>
        <v>93942.661000000022</v>
      </c>
      <c r="AH42" s="154">
        <f>IF(AH31="","",SUM(AH29:AH31))</f>
        <v>98351.257000000056</v>
      </c>
      <c r="AI42" s="52">
        <f t="shared" si="23"/>
        <v>4.6928583383432511E-2</v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</v>
      </c>
      <c r="AX42" s="156">
        <f t="shared" si="17"/>
        <v>2.8030693665123345</v>
      </c>
      <c r="AY42" s="303">
        <f>IF(AH42="","",(AH42/P42)*10)</f>
        <v>2.6220544620544795</v>
      </c>
      <c r="AZ42" s="61">
        <f t="shared" si="21"/>
        <v>-6.4577390278100541E-2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30">SUM(E32:E34)</f>
        <v>452362.07000000007</v>
      </c>
      <c r="F43" s="154">
        <f t="shared" si="30"/>
        <v>346745.78999999992</v>
      </c>
      <c r="G43" s="154">
        <f t="shared" si="30"/>
        <v>356512.32999999996</v>
      </c>
      <c r="H43" s="154">
        <f t="shared" si="30"/>
        <v>427716.65999999992</v>
      </c>
      <c r="I43" s="154">
        <f t="shared" si="30"/>
        <v>426590.23</v>
      </c>
      <c r="J43" s="154">
        <f t="shared" si="30"/>
        <v>454858.03</v>
      </c>
      <c r="K43" s="154">
        <f t="shared" si="30"/>
        <v>390784.71999999991</v>
      </c>
      <c r="L43" s="154">
        <f t="shared" si="30"/>
        <v>348578.50999999989</v>
      </c>
      <c r="M43" s="154">
        <f t="shared" si="30"/>
        <v>402799.82999999984</v>
      </c>
      <c r="N43" s="154">
        <f t="shared" si="30"/>
        <v>382135.83999999973</v>
      </c>
      <c r="O43" s="154">
        <f t="shared" si="30"/>
        <v>374274.08</v>
      </c>
      <c r="P43" s="154">
        <f>IF(P34="","",SUM(P32:P34))</f>
        <v>456245.54999999993</v>
      </c>
      <c r="Q43" s="52">
        <f t="shared" si="22"/>
        <v>0.21901455211645945</v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31">SUM(W32:W34)</f>
        <v>94857.412999999986</v>
      </c>
      <c r="X43" s="154">
        <f t="shared" si="31"/>
        <v>91989.164000000033</v>
      </c>
      <c r="Y43" s="154">
        <f t="shared" si="31"/>
        <v>97881.056000000011</v>
      </c>
      <c r="Z43" s="154">
        <f t="shared" si="31"/>
        <v>97771.116999999969</v>
      </c>
      <c r="AA43" s="154">
        <f t="shared" si="31"/>
        <v>103996.73799999995</v>
      </c>
      <c r="AB43" s="154">
        <f t="shared" si="31"/>
        <v>107258.03199999998</v>
      </c>
      <c r="AC43" s="154">
        <f t="shared" si="31"/>
        <v>100592.079</v>
      </c>
      <c r="AD43" s="154">
        <f t="shared" si="31"/>
        <v>90380.885999999999</v>
      </c>
      <c r="AE43" s="154">
        <f t="shared" si="31"/>
        <v>108425.69100000005</v>
      </c>
      <c r="AF43" s="154">
        <f t="shared" si="31"/>
        <v>101593.97399999999</v>
      </c>
      <c r="AG43" s="154">
        <f t="shared" si="31"/>
        <v>100714.11700000004</v>
      </c>
      <c r="AH43" s="154">
        <f>IF(AH34="","",SUM(AH32:AH34))</f>
        <v>106554.87799999997</v>
      </c>
      <c r="AI43" s="52">
        <f t="shared" si="23"/>
        <v>5.7993468780547654E-2</v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2.6585827176011563</v>
      </c>
      <c r="AX43" s="157">
        <f t="shared" si="17"/>
        <v>2.6909188314616932</v>
      </c>
      <c r="AY43" s="303">
        <f t="shared" ref="AY43:AY45" si="32">IF(AH43="","",(AH43/P43)*10)</f>
        <v>2.3354721596736665</v>
      </c>
      <c r="AZ43" s="52">
        <f>IF(AY43="","",(AY43-AX43)/AX43)</f>
        <v>-0.1320911904261898</v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3">SUM(E35:E37)</f>
        <v>380039.47999999986</v>
      </c>
      <c r="F44" s="154">
        <f t="shared" si="33"/>
        <v>326934.71000000002</v>
      </c>
      <c r="G44" s="154">
        <f t="shared" si="33"/>
        <v>312275.05999999988</v>
      </c>
      <c r="H44" s="154">
        <f t="shared" si="33"/>
        <v>397927.66000000009</v>
      </c>
      <c r="I44" s="154">
        <f t="shared" si="33"/>
        <v>401306.53999999992</v>
      </c>
      <c r="J44" s="154">
        <f t="shared" si="33"/>
        <v>370175.25</v>
      </c>
      <c r="K44" s="154">
        <f t="shared" si="33"/>
        <v>378308.29999999981</v>
      </c>
      <c r="L44" s="154">
        <f t="shared" si="33"/>
        <v>363918.54</v>
      </c>
      <c r="M44" s="154">
        <f t="shared" si="33"/>
        <v>337143.84999999986</v>
      </c>
      <c r="N44" s="154">
        <f t="shared" si="33"/>
        <v>356836.42999999993</v>
      </c>
      <c r="O44" s="154">
        <f t="shared" si="33"/>
        <v>341941.69999999978</v>
      </c>
      <c r="P44" s="154"/>
      <c r="Q44" s="52" t="str">
        <f t="shared" si="22"/>
        <v/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G44" si="34">SUM(W35:W37)</f>
        <v>95010.713999999993</v>
      </c>
      <c r="X44" s="154">
        <f t="shared" si="34"/>
        <v>96933.330000000016</v>
      </c>
      <c r="Y44" s="154">
        <f t="shared" si="34"/>
        <v>97029.099999999919</v>
      </c>
      <c r="Z44" s="154">
        <f t="shared" si="34"/>
        <v>103464.25199999993</v>
      </c>
      <c r="AA44" s="154">
        <f t="shared" si="34"/>
        <v>101256.62400000007</v>
      </c>
      <c r="AB44" s="154">
        <f t="shared" si="34"/>
        <v>103099.24100000001</v>
      </c>
      <c r="AC44" s="154">
        <f t="shared" si="34"/>
        <v>114633.18400000001</v>
      </c>
      <c r="AD44" s="154">
        <f t="shared" si="34"/>
        <v>101186.17999999993</v>
      </c>
      <c r="AE44" s="154">
        <f t="shared" si="34"/>
        <v>99045.043999999994</v>
      </c>
      <c r="AF44" s="154">
        <f t="shared" si="34"/>
        <v>99499.376000000018</v>
      </c>
      <c r="AG44" s="154">
        <f t="shared" si="34"/>
        <v>95389.977999999945</v>
      </c>
      <c r="AH44" s="154"/>
      <c r="AI44" s="52" t="str">
        <f t="shared" si="23"/>
        <v/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2.789656189929453</v>
      </c>
      <c r="AY44" s="303" t="str">
        <f t="shared" si="32"/>
        <v/>
      </c>
      <c r="AZ44" s="52" t="str">
        <f>IF(AY44="","",(AY44-AX44)/AX44)</f>
        <v/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5">IF(E40="","",SUM(E38:E40))</f>
        <v>407657.96999999974</v>
      </c>
      <c r="F45" s="155">
        <f t="shared" si="35"/>
        <v>389896.20999999979</v>
      </c>
      <c r="G45" s="155">
        <f t="shared" si="35"/>
        <v>414494.53</v>
      </c>
      <c r="H45" s="155">
        <f t="shared" si="35"/>
        <v>445352.96000000014</v>
      </c>
      <c r="I45" s="155">
        <f t="shared" si="35"/>
        <v>520911.64999999973</v>
      </c>
      <c r="J45" s="155">
        <f t="shared" si="35"/>
        <v>447178.6</v>
      </c>
      <c r="K45" s="155">
        <f t="shared" si="35"/>
        <v>436294.14999999967</v>
      </c>
      <c r="L45" s="155">
        <f t="shared" si="35"/>
        <v>375280.25999999972</v>
      </c>
      <c r="M45" s="155">
        <f t="shared" si="35"/>
        <v>397265.69</v>
      </c>
      <c r="N45" s="155">
        <f t="shared" si="35"/>
        <v>385842.90000000014</v>
      </c>
      <c r="O45" s="155">
        <f t="shared" si="35"/>
        <v>364236.22999999986</v>
      </c>
      <c r="P45" s="155"/>
      <c r="Q45" s="55" t="str">
        <f t="shared" si="22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6">IF(W40="","",SUM(W38:W40))</f>
        <v>133283.21699999986</v>
      </c>
      <c r="X45" s="155">
        <f t="shared" si="36"/>
        <v>129217.92900000005</v>
      </c>
      <c r="Y45" s="155">
        <f t="shared" si="36"/>
        <v>138507.0309999999</v>
      </c>
      <c r="Z45" s="155">
        <f t="shared" si="36"/>
        <v>139017.64100000003</v>
      </c>
      <c r="AA45" s="155">
        <f t="shared" si="36"/>
        <v>147745.076</v>
      </c>
      <c r="AB45" s="155">
        <f t="shared" si="36"/>
        <v>144201.65400000001</v>
      </c>
      <c r="AC45" s="155">
        <f t="shared" si="36"/>
        <v>140364.57099999997</v>
      </c>
      <c r="AD45" s="155">
        <f t="shared" si="36"/>
        <v>116333.356</v>
      </c>
      <c r="AE45" s="155">
        <f t="shared" si="36"/>
        <v>120666.09900000007</v>
      </c>
      <c r="AF45" s="155">
        <f t="shared" si="36"/>
        <v>120177.06299999999</v>
      </c>
      <c r="AG45" s="155">
        <f t="shared" si="36"/>
        <v>115303.5959999999</v>
      </c>
      <c r="AH45" s="155"/>
      <c r="AI45" s="55" t="str">
        <f t="shared" si="23"/>
        <v/>
      </c>
      <c r="AK45" s="200">
        <f t="shared" ref="AK45:AL45" si="37">(T45/B45)*10</f>
        <v>2.9376034082439215</v>
      </c>
      <c r="AL45" s="158">
        <f t="shared" si="37"/>
        <v>2.642822586054681</v>
      </c>
      <c r="AM45" s="158">
        <f t="shared" ref="AM45:AX45" si="38">IF(V40="","",(V45/D45)*10)</f>
        <v>2.3651800960558829</v>
      </c>
      <c r="AN45" s="158">
        <f t="shared" si="38"/>
        <v>3.2694863539648189</v>
      </c>
      <c r="AO45" s="158">
        <f t="shared" si="38"/>
        <v>3.3141622228130947</v>
      </c>
      <c r="AP45" s="158">
        <f t="shared" si="38"/>
        <v>3.3415888745262787</v>
      </c>
      <c r="AQ45" s="158">
        <f t="shared" si="38"/>
        <v>3.1215160442629593</v>
      </c>
      <c r="AR45" s="158">
        <f t="shared" si="38"/>
        <v>2.8362789736032989</v>
      </c>
      <c r="AS45" s="158">
        <f t="shared" si="38"/>
        <v>3.2246993483140747</v>
      </c>
      <c r="AT45" s="158">
        <f t="shared" si="38"/>
        <v>3.2172003910664415</v>
      </c>
      <c r="AU45" s="158">
        <f t="shared" si="38"/>
        <v>3.0999060808580792</v>
      </c>
      <c r="AV45" s="158">
        <f t="shared" si="38"/>
        <v>3.0374155643795984</v>
      </c>
      <c r="AW45" s="158">
        <f t="shared" si="38"/>
        <v>3.1146630662375792</v>
      </c>
      <c r="AX45" s="158">
        <f t="shared" si="38"/>
        <v>3.1656267691986582</v>
      </c>
      <c r="AY45" s="304" t="str">
        <f t="shared" si="32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39" t="s">
        <v>15</v>
      </c>
      <c r="B48" s="341" t="s">
        <v>72</v>
      </c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6"/>
      <c r="Q48" s="337" t="s">
        <v>147</v>
      </c>
      <c r="S48" s="342" t="s">
        <v>3</v>
      </c>
      <c r="T48" s="334" t="s">
        <v>72</v>
      </c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6"/>
      <c r="AI48" s="337" t="s">
        <v>147</v>
      </c>
      <c r="AK48" s="334" t="s">
        <v>72</v>
      </c>
      <c r="AL48" s="335"/>
      <c r="AM48" s="335"/>
      <c r="AN48" s="335"/>
      <c r="AO48" s="335"/>
      <c r="AP48" s="335"/>
      <c r="AQ48" s="335"/>
      <c r="AR48" s="335"/>
      <c r="AS48" s="335"/>
      <c r="AT48" s="335"/>
      <c r="AU48" s="335"/>
      <c r="AV48" s="335"/>
      <c r="AW48" s="335"/>
      <c r="AX48" s="335"/>
      <c r="AY48" s="336"/>
      <c r="AZ48" s="337" t="str">
        <f>AI48</f>
        <v>D       2024/2023</v>
      </c>
      <c r="BC48" s="105"/>
    </row>
    <row r="49" spans="1:55" ht="20.100000000000001" customHeight="1" thickBot="1" x14ac:dyDescent="0.3">
      <c r="A49" s="340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38"/>
      <c r="S49" s="343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38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38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128442.52999999994</v>
      </c>
      <c r="O51" s="204">
        <v>135845.95999999996</v>
      </c>
      <c r="P51" s="112">
        <v>119105.62999999995</v>
      </c>
      <c r="Q51" s="61">
        <f>IF(P51="","",(P51-O51)/O51)</f>
        <v>-0.12323023813148379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35625.285999999986</v>
      </c>
      <c r="AG51" s="153">
        <v>34829.965000000004</v>
      </c>
      <c r="AH51" s="112">
        <v>35173.208999999988</v>
      </c>
      <c r="AI51" s="61">
        <f>(AH51-AG51)/AG51</f>
        <v>9.8548476864672181E-3</v>
      </c>
      <c r="AK51" s="197">
        <f t="shared" ref="AK51:AX66" si="39">(T51/B51)*10</f>
        <v>1.8403950095881081</v>
      </c>
      <c r="AL51" s="156">
        <f t="shared" si="39"/>
        <v>2.1615227579625658</v>
      </c>
      <c r="AM51" s="156">
        <f t="shared" si="39"/>
        <v>1.6233752122420044</v>
      </c>
      <c r="AN51" s="156">
        <f t="shared" si="39"/>
        <v>2.1365698136809841</v>
      </c>
      <c r="AO51" s="156">
        <f t="shared" si="39"/>
        <v>1.9118665881821473</v>
      </c>
      <c r="AP51" s="156">
        <f t="shared" si="39"/>
        <v>2.084887683249244</v>
      </c>
      <c r="AQ51" s="156">
        <f t="shared" si="39"/>
        <v>2.5496644283820684</v>
      </c>
      <c r="AR51" s="156">
        <f t="shared" si="39"/>
        <v>2.3022728777371348</v>
      </c>
      <c r="AS51" s="156">
        <f t="shared" si="39"/>
        <v>2.6245023255663726</v>
      </c>
      <c r="AT51" s="156">
        <f t="shared" si="39"/>
        <v>2.5168305052232003</v>
      </c>
      <c r="AU51" s="156">
        <f t="shared" si="39"/>
        <v>2.5770024051709339</v>
      </c>
      <c r="AV51" s="156">
        <f t="shared" si="39"/>
        <v>2.4558880613738214</v>
      </c>
      <c r="AW51" s="156">
        <f t="shared" si="39"/>
        <v>2.7736362714125922</v>
      </c>
      <c r="AX51" s="156">
        <f t="shared" si="39"/>
        <v>2.5639308669908187</v>
      </c>
      <c r="AY51" s="156">
        <f>(AH51/P51)*10</f>
        <v>2.953110528864169</v>
      </c>
      <c r="AZ51" s="61">
        <f t="shared" ref="AZ51:AZ67" si="40">IF(AY51="","",(AY51-AX51)/AX51)</f>
        <v>0.15179023228895194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138621.97000000006</v>
      </c>
      <c r="O52" s="202">
        <v>126695.67999999986</v>
      </c>
      <c r="P52" s="119">
        <v>144478.41999999987</v>
      </c>
      <c r="Q52" s="52">
        <f t="shared" ref="Q52:Q67" si="41">IF(P52="","",(P52-O52)/O52)</f>
        <v>0.14035790328446893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37504.74399999997</v>
      </c>
      <c r="AG52" s="154">
        <v>37623.063000000031</v>
      </c>
      <c r="AH52" s="119">
        <v>39609.892000000014</v>
      </c>
      <c r="AI52" s="52">
        <f>IF(AH52="","",(AH52-AG52)/AG52)</f>
        <v>5.2808805067253078E-2</v>
      </c>
      <c r="AK52" s="198">
        <f t="shared" si="39"/>
        <v>1.9828769390109828</v>
      </c>
      <c r="AL52" s="157">
        <f t="shared" si="39"/>
        <v>1.9988227993313985</v>
      </c>
      <c r="AM52" s="157">
        <f t="shared" si="39"/>
        <v>1.9749874173279136</v>
      </c>
      <c r="AN52" s="157">
        <f t="shared" si="39"/>
        <v>2.0345965286625685</v>
      </c>
      <c r="AO52" s="157">
        <f t="shared" si="39"/>
        <v>2.0060953800975545</v>
      </c>
      <c r="AP52" s="157">
        <f t="shared" si="39"/>
        <v>2.0568406639230217</v>
      </c>
      <c r="AQ52" s="157">
        <f t="shared" si="39"/>
        <v>2.6533769046368283</v>
      </c>
      <c r="AR52" s="157">
        <f t="shared" si="39"/>
        <v>2.647838667682183</v>
      </c>
      <c r="AS52" s="157">
        <f t="shared" si="39"/>
        <v>2.631341738074287</v>
      </c>
      <c r="AT52" s="157">
        <f t="shared" si="39"/>
        <v>2.536018842558001</v>
      </c>
      <c r="AU52" s="157">
        <f t="shared" si="39"/>
        <v>2.4832292547690611</v>
      </c>
      <c r="AV52" s="157">
        <f t="shared" si="39"/>
        <v>2.5417049850064632</v>
      </c>
      <c r="AW52" s="157">
        <f t="shared" si="39"/>
        <v>2.7055411202134811</v>
      </c>
      <c r="AX52" s="157">
        <f t="shared" si="39"/>
        <v>2.9695616298835188</v>
      </c>
      <c r="AY52" s="157">
        <f>IF(AH52="","",(AH52/P52)*10)</f>
        <v>2.7415784308826225</v>
      </c>
      <c r="AZ52" s="52">
        <f t="shared" si="40"/>
        <v>-7.6773351563624193E-2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144711.76999999996</v>
      </c>
      <c r="O53" s="202">
        <v>149718.07000000015</v>
      </c>
      <c r="P53" s="119">
        <v>145589.28000000023</v>
      </c>
      <c r="Q53" s="52">
        <f t="shared" si="41"/>
        <v>-2.7577098742990185E-2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41236.967000000033</v>
      </c>
      <c r="AG53" s="154">
        <v>43646.608999999975</v>
      </c>
      <c r="AH53" s="119">
        <v>41076.34300000003</v>
      </c>
      <c r="AI53" s="52">
        <f t="shared" ref="AI53:AI67" si="42">IF(AH53="","",(AH53-AG53)/AG53)</f>
        <v>-5.8888102853533172E-2</v>
      </c>
      <c r="AK53" s="198">
        <f t="shared" si="39"/>
        <v>2.0077226683000542</v>
      </c>
      <c r="AL53" s="157">
        <f t="shared" si="39"/>
        <v>1.8315235126543004</v>
      </c>
      <c r="AM53" s="157">
        <f t="shared" si="39"/>
        <v>1.8119557041330736</v>
      </c>
      <c r="AN53" s="157">
        <f t="shared" si="39"/>
        <v>2.0167206334389824</v>
      </c>
      <c r="AO53" s="157">
        <f t="shared" si="39"/>
        <v>1.9826132412987234</v>
      </c>
      <c r="AP53" s="157">
        <f t="shared" si="39"/>
        <v>2.113228319300315</v>
      </c>
      <c r="AQ53" s="157">
        <f t="shared" si="39"/>
        <v>2.602660007755369</v>
      </c>
      <c r="AR53" s="157">
        <f t="shared" si="39"/>
        <v>2.6739934021991134</v>
      </c>
      <c r="AS53" s="157">
        <f t="shared" si="39"/>
        <v>2.617554001228326</v>
      </c>
      <c r="AT53" s="157">
        <f t="shared" si="39"/>
        <v>2.609925131515602</v>
      </c>
      <c r="AU53" s="157">
        <f t="shared" si="39"/>
        <v>2.6161012043466729</v>
      </c>
      <c r="AV53" s="157">
        <f t="shared" si="39"/>
        <v>2.8377757985763976</v>
      </c>
      <c r="AW53" s="157">
        <f t="shared" si="39"/>
        <v>2.8495931602522755</v>
      </c>
      <c r="AX53" s="157">
        <f t="shared" si="39"/>
        <v>2.9152532489899134</v>
      </c>
      <c r="AY53" s="157">
        <f t="shared" ref="AY53:AY63" si="43">IF(AH53="","",(AH53/P53)*10)</f>
        <v>2.8213851322020389</v>
      </c>
      <c r="AZ53" s="52">
        <f t="shared" si="40"/>
        <v>-3.219895795344651E-2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130093.26000000001</v>
      </c>
      <c r="O54" s="202">
        <v>125268.65</v>
      </c>
      <c r="P54" s="119">
        <v>173231.31999999992</v>
      </c>
      <c r="Q54" s="52">
        <f t="shared" si="41"/>
        <v>0.38287847757599308</v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37368.313000000038</v>
      </c>
      <c r="AG54" s="154">
        <v>37518.492999999988</v>
      </c>
      <c r="AH54" s="119">
        <v>47157.331999999973</v>
      </c>
      <c r="AI54" s="52">
        <f t="shared" si="42"/>
        <v>0.25690901284334605</v>
      </c>
      <c r="AK54" s="198">
        <f t="shared" si="39"/>
        <v>1.9069227134443323</v>
      </c>
      <c r="AL54" s="157">
        <f t="shared" si="39"/>
        <v>1.915464103514757</v>
      </c>
      <c r="AM54" s="157">
        <f t="shared" si="39"/>
        <v>1.8761332001822941</v>
      </c>
      <c r="AN54" s="157">
        <f t="shared" si="39"/>
        <v>1.8126793237794652</v>
      </c>
      <c r="AO54" s="157">
        <f t="shared" si="39"/>
        <v>2.2034024597762674</v>
      </c>
      <c r="AP54" s="157">
        <f t="shared" si="39"/>
        <v>1.9447659298682476</v>
      </c>
      <c r="AQ54" s="157">
        <f t="shared" si="39"/>
        <v>2.43607496637682</v>
      </c>
      <c r="AR54" s="157">
        <f t="shared" si="39"/>
        <v>2.3737374992869791</v>
      </c>
      <c r="AS54" s="157">
        <f t="shared" si="39"/>
        <v>2.3781815706915439</v>
      </c>
      <c r="AT54" s="157">
        <f t="shared" si="39"/>
        <v>2.4789600355286541</v>
      </c>
      <c r="AU54" s="157">
        <f t="shared" si="39"/>
        <v>2.7486232264577093</v>
      </c>
      <c r="AV54" s="157">
        <f t="shared" si="39"/>
        <v>2.7144993314116017</v>
      </c>
      <c r="AW54" s="157">
        <f t="shared" si="39"/>
        <v>2.8724249818937606</v>
      </c>
      <c r="AX54" s="157">
        <f t="shared" si="39"/>
        <v>2.9950424946704537</v>
      </c>
      <c r="AY54" s="157">
        <f t="shared" si="43"/>
        <v>2.7222174373548613</v>
      </c>
      <c r="AZ54" s="52">
        <f t="shared" si="40"/>
        <v>-9.1092215820333958E-2</v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147343.25999999983</v>
      </c>
      <c r="O55" s="202">
        <v>152760.93999999997</v>
      </c>
      <c r="P55" s="119">
        <v>158756.93999999997</v>
      </c>
      <c r="Q55" s="52">
        <f t="shared" si="41"/>
        <v>3.9250871328757216E-2</v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42292.585999999959</v>
      </c>
      <c r="AG55" s="154">
        <v>46134.500000000058</v>
      </c>
      <c r="AH55" s="119">
        <v>44573.027000000067</v>
      </c>
      <c r="AI55" s="52">
        <f t="shared" si="42"/>
        <v>-3.3846102157820912E-2</v>
      </c>
      <c r="AK55" s="198">
        <f t="shared" si="39"/>
        <v>1.7520340711061637</v>
      </c>
      <c r="AL55" s="157">
        <f t="shared" si="39"/>
        <v>1.7517428736684229</v>
      </c>
      <c r="AM55" s="157">
        <f t="shared" si="39"/>
        <v>1.726322321385233</v>
      </c>
      <c r="AN55" s="157">
        <f t="shared" si="39"/>
        <v>2.0015272066699175</v>
      </c>
      <c r="AO55" s="157">
        <f t="shared" si="39"/>
        <v>2.0864842867894087</v>
      </c>
      <c r="AP55" s="157">
        <f t="shared" si="39"/>
        <v>2.3291488172697856</v>
      </c>
      <c r="AQ55" s="157">
        <f t="shared" si="39"/>
        <v>2.331685483786639</v>
      </c>
      <c r="AR55" s="157">
        <f t="shared" si="39"/>
        <v>2.4456093561553693</v>
      </c>
      <c r="AS55" s="157">
        <f t="shared" si="39"/>
        <v>2.5166896261109475</v>
      </c>
      <c r="AT55" s="157">
        <f t="shared" si="39"/>
        <v>2.3149959655163963</v>
      </c>
      <c r="AU55" s="157">
        <f t="shared" si="39"/>
        <v>2.5229270215366979</v>
      </c>
      <c r="AV55" s="157">
        <f t="shared" si="39"/>
        <v>2.6525523763560646</v>
      </c>
      <c r="AW55" s="157">
        <f t="shared" si="39"/>
        <v>2.870344120253618</v>
      </c>
      <c r="AX55" s="157">
        <f t="shared" si="39"/>
        <v>3.0200455692404136</v>
      </c>
      <c r="AY55" s="157">
        <f t="shared" si="43"/>
        <v>2.807626992558566</v>
      </c>
      <c r="AZ55" s="52">
        <f t="shared" si="40"/>
        <v>-7.0336215733087112E-2</v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133743.93000000002</v>
      </c>
      <c r="O56" s="202">
        <v>179974.41000000009</v>
      </c>
      <c r="P56" s="119">
        <v>142685.1</v>
      </c>
      <c r="Q56" s="52">
        <f t="shared" si="41"/>
        <v>-0.2071922891704441</v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38238.687999999995</v>
      </c>
      <c r="AG56" s="154">
        <v>52447.296999999984</v>
      </c>
      <c r="AH56" s="119">
        <v>39949.836000000032</v>
      </c>
      <c r="AI56" s="52">
        <f t="shared" si="42"/>
        <v>-0.23828608364697909</v>
      </c>
      <c r="AK56" s="198">
        <f t="shared" si="39"/>
        <v>2.1642824699311363</v>
      </c>
      <c r="AL56" s="157">
        <f t="shared" si="39"/>
        <v>1.6258312843389231</v>
      </c>
      <c r="AM56" s="157">
        <f t="shared" si="39"/>
        <v>1.8444156881700937</v>
      </c>
      <c r="AN56" s="157">
        <f t="shared" si="39"/>
        <v>2.2679253964330508</v>
      </c>
      <c r="AO56" s="157">
        <f t="shared" si="39"/>
        <v>1.9775145141985686</v>
      </c>
      <c r="AP56" s="157">
        <f t="shared" si="39"/>
        <v>2.2301042720461464</v>
      </c>
      <c r="AQ56" s="157">
        <f t="shared" si="39"/>
        <v>2.4649217088977964</v>
      </c>
      <c r="AR56" s="157">
        <f t="shared" si="39"/>
        <v>2.2994092133916011</v>
      </c>
      <c r="AS56" s="157">
        <f t="shared" si="39"/>
        <v>2.5374049995421668</v>
      </c>
      <c r="AT56" s="157">
        <f t="shared" si="39"/>
        <v>2.5635245583717103</v>
      </c>
      <c r="AU56" s="157">
        <f t="shared" si="39"/>
        <v>2.3079094660369694</v>
      </c>
      <c r="AV56" s="157">
        <f t="shared" si="39"/>
        <v>2.6287498593130412</v>
      </c>
      <c r="AW56" s="157">
        <f t="shared" si="39"/>
        <v>2.8590970820133661</v>
      </c>
      <c r="AX56" s="157">
        <f t="shared" si="39"/>
        <v>2.9141530176428949</v>
      </c>
      <c r="AY56" s="157">
        <f t="shared" si="43"/>
        <v>2.799860391869931</v>
      </c>
      <c r="AZ56" s="52">
        <f t="shared" si="40"/>
        <v>-3.9219843666757501E-2</v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166050.54000000004</v>
      </c>
      <c r="O57" s="202">
        <v>174519.88999999949</v>
      </c>
      <c r="P57" s="119"/>
      <c r="Q57" s="52" t="str">
        <f t="shared" si="41"/>
        <v/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48307.429000000004</v>
      </c>
      <c r="AG57" s="154">
        <v>53460.32900000002</v>
      </c>
      <c r="AH57" s="119"/>
      <c r="AI57" s="52" t="str">
        <f t="shared" si="42"/>
        <v/>
      </c>
      <c r="AK57" s="198">
        <f t="shared" si="39"/>
        <v>1.78028436914874</v>
      </c>
      <c r="AL57" s="157">
        <f t="shared" si="39"/>
        <v>1.8490670998920886</v>
      </c>
      <c r="AM57" s="157">
        <f t="shared" si="39"/>
        <v>2.0713675613226452</v>
      </c>
      <c r="AN57" s="157">
        <f t="shared" si="39"/>
        <v>2.6398668876056313</v>
      </c>
      <c r="AO57" s="157">
        <f t="shared" si="39"/>
        <v>2.1564433770399614</v>
      </c>
      <c r="AP57" s="157">
        <f t="shared" si="39"/>
        <v>2.2613040218962874</v>
      </c>
      <c r="AQ57" s="157">
        <f t="shared" si="39"/>
        <v>2.3003462816760107</v>
      </c>
      <c r="AR57" s="157">
        <f t="shared" si="39"/>
        <v>2.695125703096739</v>
      </c>
      <c r="AS57" s="157">
        <f t="shared" si="39"/>
        <v>2.7967861439132284</v>
      </c>
      <c r="AT57" s="157">
        <f t="shared" si="39"/>
        <v>2.7346902490333531</v>
      </c>
      <c r="AU57" s="157">
        <f t="shared" si="39"/>
        <v>2.5669833050728972</v>
      </c>
      <c r="AV57" s="157">
        <f t="shared" si="39"/>
        <v>2.8743178526367079</v>
      </c>
      <c r="AW57" s="157">
        <f t="shared" si="39"/>
        <v>2.9092003555062207</v>
      </c>
      <c r="AX57" s="157">
        <f t="shared" si="39"/>
        <v>3.0632800077974021</v>
      </c>
      <c r="AY57" s="157" t="str">
        <f t="shared" si="43"/>
        <v/>
      </c>
      <c r="AZ57" s="52" t="str">
        <f t="shared" si="40"/>
        <v/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142573.68000000008</v>
      </c>
      <c r="O58" s="202">
        <v>163498.75999999995</v>
      </c>
      <c r="P58" s="119"/>
      <c r="Q58" s="52" t="str">
        <f t="shared" si="41"/>
        <v/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40448.097000000023</v>
      </c>
      <c r="AH58" s="119"/>
      <c r="AI58" s="52" t="str">
        <f t="shared" si="42"/>
        <v/>
      </c>
      <c r="AK58" s="198">
        <f t="shared" si="39"/>
        <v>1.6675286305808483</v>
      </c>
      <c r="AL58" s="157">
        <f t="shared" si="39"/>
        <v>1.5335201199016324</v>
      </c>
      <c r="AM58" s="157">
        <f t="shared" si="39"/>
        <v>1.7218122402971472</v>
      </c>
      <c r="AN58" s="157">
        <f t="shared" si="39"/>
        <v>2.1904030522566904</v>
      </c>
      <c r="AO58" s="157">
        <f t="shared" si="39"/>
        <v>2.2098559498187784</v>
      </c>
      <c r="AP58" s="157">
        <f t="shared" si="39"/>
        <v>1.9543144793232015</v>
      </c>
      <c r="AQ58" s="157">
        <f t="shared" si="39"/>
        <v>2.3412179443459293</v>
      </c>
      <c r="AR58" s="157">
        <f t="shared" si="39"/>
        <v>2.250318511572504</v>
      </c>
      <c r="AS58" s="157">
        <f t="shared" si="39"/>
        <v>2.5225098647387783</v>
      </c>
      <c r="AT58" s="157">
        <f t="shared" si="39"/>
        <v>2.5830822495328061</v>
      </c>
      <c r="AU58" s="157">
        <f t="shared" si="39"/>
        <v>2.554902722610267</v>
      </c>
      <c r="AV58" s="157">
        <f t="shared" si="39"/>
        <v>2.4572668535012139</v>
      </c>
      <c r="AW58" s="157">
        <f t="shared" si="39"/>
        <v>2.8936638936443249</v>
      </c>
      <c r="AX58" s="157">
        <f t="shared" si="39"/>
        <v>2.4739084871347057</v>
      </c>
      <c r="AY58" s="157" t="str">
        <f t="shared" si="43"/>
        <v/>
      </c>
      <c r="AZ58" s="52" t="str">
        <f t="shared" si="40"/>
        <v/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184209.3899999999</v>
      </c>
      <c r="O59" s="202">
        <v>150535.24999999994</v>
      </c>
      <c r="P59" s="119"/>
      <c r="Q59" s="52" t="str">
        <f t="shared" si="41"/>
        <v/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54674.304000000011</v>
      </c>
      <c r="AG59" s="154">
        <v>44652.323000000106</v>
      </c>
      <c r="AH59" s="119"/>
      <c r="AI59" s="52" t="str">
        <f t="shared" si="42"/>
        <v/>
      </c>
      <c r="AK59" s="198">
        <f t="shared" si="39"/>
        <v>2.0176378539558204</v>
      </c>
      <c r="AL59" s="157">
        <f t="shared" si="39"/>
        <v>2.1322284964573752</v>
      </c>
      <c r="AM59" s="157">
        <f t="shared" si="39"/>
        <v>2.0698124355501131</v>
      </c>
      <c r="AN59" s="157">
        <f t="shared" si="39"/>
        <v>2.4195441735474672</v>
      </c>
      <c r="AO59" s="157">
        <f t="shared" si="39"/>
        <v>2.2147954439362096</v>
      </c>
      <c r="AP59" s="157">
        <f t="shared" si="39"/>
        <v>2.4385642559372496</v>
      </c>
      <c r="AQ59" s="157">
        <f t="shared" si="39"/>
        <v>2.6162790798815738</v>
      </c>
      <c r="AR59" s="157">
        <f t="shared" si="39"/>
        <v>2.741714467283753</v>
      </c>
      <c r="AS59" s="157">
        <f t="shared" si="39"/>
        <v>2.9662199105238427</v>
      </c>
      <c r="AT59" s="157">
        <f t="shared" si="39"/>
        <v>2.6555324622013563</v>
      </c>
      <c r="AU59" s="157">
        <f t="shared" si="39"/>
        <v>2.786435485029668</v>
      </c>
      <c r="AV59" s="157">
        <f t="shared" si="39"/>
        <v>3.3033356079417873</v>
      </c>
      <c r="AW59" s="157">
        <f t="shared" si="39"/>
        <v>2.9680519543547721</v>
      </c>
      <c r="AX59" s="157">
        <f t="shared" si="39"/>
        <v>2.9662370109326637</v>
      </c>
      <c r="AY59" s="157" t="str">
        <f t="shared" si="43"/>
        <v/>
      </c>
      <c r="AZ59" s="52" t="str">
        <f t="shared" si="40"/>
        <v/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168976.30000000008</v>
      </c>
      <c r="O60" s="202">
        <v>155150.15000000008</v>
      </c>
      <c r="P60" s="119"/>
      <c r="Q60" s="52" t="str">
        <f t="shared" si="41"/>
        <v/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53916.487999999918</v>
      </c>
      <c r="AG60" s="154">
        <v>47656.439000000028</v>
      </c>
      <c r="AH60" s="119"/>
      <c r="AI60" s="52" t="str">
        <f t="shared" si="42"/>
        <v/>
      </c>
      <c r="AK60" s="198">
        <f t="shared" si="39"/>
        <v>2.3647140718469641</v>
      </c>
      <c r="AL60" s="157">
        <f t="shared" si="39"/>
        <v>2.2614935016861302</v>
      </c>
      <c r="AM60" s="157">
        <f t="shared" si="39"/>
        <v>2.5580688905462297</v>
      </c>
      <c r="AN60" s="157">
        <f t="shared" si="39"/>
        <v>2.3603331049966276</v>
      </c>
      <c r="AO60" s="157">
        <f t="shared" si="39"/>
        <v>2.5709811698639262</v>
      </c>
      <c r="AP60" s="157">
        <f t="shared" si="39"/>
        <v>2.426905203187177</v>
      </c>
      <c r="AQ60" s="157">
        <f t="shared" si="39"/>
        <v>2.7569178405590455</v>
      </c>
      <c r="AR60" s="157">
        <f t="shared" si="39"/>
        <v>2.568696662723287</v>
      </c>
      <c r="AS60" s="157">
        <f t="shared" si="39"/>
        <v>2.9967018158701015</v>
      </c>
      <c r="AT60" s="157">
        <f t="shared" si="39"/>
        <v>2.6446157846551293</v>
      </c>
      <c r="AU60" s="157">
        <f t="shared" si="39"/>
        <v>2.8633281235413843</v>
      </c>
      <c r="AV60" s="157">
        <f t="shared" si="39"/>
        <v>3.0177047586960484</v>
      </c>
      <c r="AW60" s="157">
        <f t="shared" si="39"/>
        <v>3.1907721970477452</v>
      </c>
      <c r="AX60" s="157">
        <f t="shared" si="39"/>
        <v>3.0716334466966355</v>
      </c>
      <c r="AY60" s="157" t="str">
        <f t="shared" si="43"/>
        <v/>
      </c>
      <c r="AZ60" s="52" t="str">
        <f t="shared" si="40"/>
        <v/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149878.43999999997</v>
      </c>
      <c r="P61" s="119"/>
      <c r="Q61" s="52" t="str">
        <f t="shared" si="41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57319.254999999939</v>
      </c>
      <c r="AG61" s="154">
        <v>44966.515999999981</v>
      </c>
      <c r="AH61" s="119"/>
      <c r="AI61" s="52" t="str">
        <f t="shared" si="42"/>
        <v/>
      </c>
      <c r="AK61" s="198">
        <f t="shared" si="39"/>
        <v>1.9784200067392308</v>
      </c>
      <c r="AL61" s="157">
        <f t="shared" si="39"/>
        <v>1.9672226836151285</v>
      </c>
      <c r="AM61" s="157">
        <f t="shared" ref="AM61:AX63" si="44">IF(V61="","",(V61/D61)*10)</f>
        <v>2.1967931517532344</v>
      </c>
      <c r="AN61" s="157">
        <f t="shared" si="44"/>
        <v>2.3729260081576027</v>
      </c>
      <c r="AO61" s="157">
        <f t="shared" si="44"/>
        <v>2.4758168420606395</v>
      </c>
      <c r="AP61" s="157">
        <f t="shared" si="44"/>
        <v>2.4958910965727048</v>
      </c>
      <c r="AQ61" s="157">
        <f t="shared" si="44"/>
        <v>2.8239750172941114</v>
      </c>
      <c r="AR61" s="157">
        <f t="shared" si="44"/>
        <v>2.95999563618712</v>
      </c>
      <c r="AS61" s="157">
        <f t="shared" si="44"/>
        <v>2.8613877922934243</v>
      </c>
      <c r="AT61" s="157">
        <f t="shared" si="44"/>
        <v>2.7146381384743794</v>
      </c>
      <c r="AU61" s="157">
        <f t="shared" si="44"/>
        <v>2.7936391721613445</v>
      </c>
      <c r="AV61" s="157">
        <f t="shared" si="44"/>
        <v>3.094595117974555</v>
      </c>
      <c r="AW61" s="157">
        <f t="shared" si="44"/>
        <v>2.979497391970241</v>
      </c>
      <c r="AX61" s="157">
        <f t="shared" si="44"/>
        <v>3.0001990946796608</v>
      </c>
      <c r="AY61" s="157" t="str">
        <f t="shared" si="43"/>
        <v/>
      </c>
      <c r="AZ61" s="52" t="str">
        <f t="shared" si="40"/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110511.46999999997</v>
      </c>
      <c r="P62" s="123"/>
      <c r="Q62" s="52" t="str">
        <f t="shared" si="41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33056.707000000017</v>
      </c>
      <c r="AG62" s="155">
        <v>35898.317000000039</v>
      </c>
      <c r="AH62" s="123"/>
      <c r="AI62" s="52" t="str">
        <f t="shared" si="42"/>
        <v/>
      </c>
      <c r="AK62" s="198">
        <f t="shared" si="39"/>
        <v>2.0408556968710365</v>
      </c>
      <c r="AL62" s="157">
        <f t="shared" si="39"/>
        <v>1.8586959199657298</v>
      </c>
      <c r="AM62" s="157">
        <f t="shared" si="44"/>
        <v>2.3103681372605527</v>
      </c>
      <c r="AN62" s="157">
        <f t="shared" si="44"/>
        <v>2.494909882777443</v>
      </c>
      <c r="AO62" s="157">
        <f t="shared" si="44"/>
        <v>2.357121537342076</v>
      </c>
      <c r="AP62" s="157">
        <f t="shared" si="44"/>
        <v>2.6659387435479127</v>
      </c>
      <c r="AQ62" s="157">
        <f t="shared" si="44"/>
        <v>3.190162257970441</v>
      </c>
      <c r="AR62" s="157">
        <f t="shared" si="44"/>
        <v>3.0157583548138938</v>
      </c>
      <c r="AS62" s="157">
        <f t="shared" si="44"/>
        <v>3.3894753383554024</v>
      </c>
      <c r="AT62" s="157">
        <f t="shared" si="44"/>
        <v>3.080067195408315</v>
      </c>
      <c r="AU62" s="157">
        <f t="shared" si="44"/>
        <v>2.920769071613742</v>
      </c>
      <c r="AV62" s="157">
        <f t="shared" si="44"/>
        <v>2.7992960150697193</v>
      </c>
      <c r="AW62" s="157">
        <f t="shared" si="44"/>
        <v>3.0658930312246815</v>
      </c>
      <c r="AX62" s="157">
        <f t="shared" si="44"/>
        <v>3.2483792858786558</v>
      </c>
      <c r="AY62" s="157" t="str">
        <f t="shared" si="43"/>
        <v/>
      </c>
      <c r="AZ62" s="52" t="str">
        <f t="shared" si="40"/>
        <v/>
      </c>
      <c r="BC62" s="105"/>
    </row>
    <row r="63" spans="1:55" ht="20.100000000000001" customHeight="1" thickBot="1" x14ac:dyDescent="0.3">
      <c r="A63" s="35" t="str">
        <f>A19</f>
        <v>jan-jun</v>
      </c>
      <c r="B63" s="167">
        <f>SUM(B51:B56)</f>
        <v>505124.08000000013</v>
      </c>
      <c r="C63" s="168">
        <f t="shared" ref="C63:P63" si="45">SUM(C51:C56)</f>
        <v>598454.9700000002</v>
      </c>
      <c r="D63" s="168">
        <f t="shared" si="45"/>
        <v>712385.66999999993</v>
      </c>
      <c r="E63" s="168">
        <f t="shared" si="45"/>
        <v>648866.43999999994</v>
      </c>
      <c r="F63" s="168">
        <f t="shared" si="45"/>
        <v>642989.02999999968</v>
      </c>
      <c r="G63" s="168">
        <f t="shared" si="45"/>
        <v>666475.37000000011</v>
      </c>
      <c r="H63" s="168">
        <f t="shared" si="45"/>
        <v>496435.44999999972</v>
      </c>
      <c r="I63" s="168">
        <f t="shared" si="45"/>
        <v>629428.36999999965</v>
      </c>
      <c r="J63" s="168">
        <f t="shared" si="45"/>
        <v>632537.2300000001</v>
      </c>
      <c r="K63" s="168">
        <f t="shared" si="45"/>
        <v>662745.46999999939</v>
      </c>
      <c r="L63" s="168">
        <f t="shared" si="45"/>
        <v>760630.3899999999</v>
      </c>
      <c r="M63" s="168">
        <f t="shared" si="45"/>
        <v>861442.63999999966</v>
      </c>
      <c r="N63" s="168">
        <f t="shared" si="45"/>
        <v>822956.71999999986</v>
      </c>
      <c r="O63" s="168">
        <f t="shared" si="45"/>
        <v>870263.71</v>
      </c>
      <c r="P63" s="169">
        <f t="shared" si="45"/>
        <v>883846.69</v>
      </c>
      <c r="Q63" s="61">
        <f t="shared" si="41"/>
        <v>1.5607889705064206E-2</v>
      </c>
      <c r="S63" s="109"/>
      <c r="T63" s="167">
        <f>SUM(T51:T56)</f>
        <v>97678.897000000012</v>
      </c>
      <c r="U63" s="168">
        <f t="shared" ref="U63:AH63" si="46">SUM(U51:U56)</f>
        <v>110862.13199999998</v>
      </c>
      <c r="V63" s="168">
        <f t="shared" si="46"/>
        <v>128606.35500000001</v>
      </c>
      <c r="W63" s="168">
        <f t="shared" si="46"/>
        <v>131654.20599999998</v>
      </c>
      <c r="X63" s="168">
        <f t="shared" si="46"/>
        <v>130445.73900000002</v>
      </c>
      <c r="Y63" s="168">
        <f t="shared" si="46"/>
        <v>141239.66099999996</v>
      </c>
      <c r="Z63" s="168">
        <f t="shared" si="46"/>
        <v>123897.57100000003</v>
      </c>
      <c r="AA63" s="168">
        <f t="shared" si="46"/>
        <v>154337.29</v>
      </c>
      <c r="AB63" s="168">
        <f t="shared" si="46"/>
        <v>160934.14800000002</v>
      </c>
      <c r="AC63" s="168">
        <f t="shared" si="46"/>
        <v>165211.11200000008</v>
      </c>
      <c r="AD63" s="168">
        <f t="shared" si="46"/>
        <v>193140.05600000004</v>
      </c>
      <c r="AE63" s="168">
        <f t="shared" si="46"/>
        <v>228308.5100000001</v>
      </c>
      <c r="AF63" s="168">
        <f t="shared" si="46"/>
        <v>232266.58399999997</v>
      </c>
      <c r="AG63" s="168">
        <f t="shared" si="46"/>
        <v>252199.92700000005</v>
      </c>
      <c r="AH63" s="169">
        <f t="shared" si="46"/>
        <v>247539.63900000008</v>
      </c>
      <c r="AI63" s="57">
        <f t="shared" si="42"/>
        <v>-1.8478546189269796E-2</v>
      </c>
      <c r="AK63" s="199">
        <f t="shared" si="39"/>
        <v>1.9337604534711548</v>
      </c>
      <c r="AL63" s="173">
        <f t="shared" si="39"/>
        <v>1.8524724090769928</v>
      </c>
      <c r="AM63" s="173">
        <f t="shared" si="44"/>
        <v>1.805291156404087</v>
      </c>
      <c r="AN63" s="173">
        <f t="shared" si="44"/>
        <v>2.028987752857121</v>
      </c>
      <c r="AO63" s="173">
        <f t="shared" si="44"/>
        <v>2.028739728265661</v>
      </c>
      <c r="AP63" s="173">
        <f t="shared" si="44"/>
        <v>2.1192030097076198</v>
      </c>
      <c r="AQ63" s="173">
        <f t="shared" si="44"/>
        <v>2.4957438273193442</v>
      </c>
      <c r="AR63" s="173">
        <f t="shared" si="44"/>
        <v>2.4520230951776147</v>
      </c>
      <c r="AS63" s="173">
        <f t="shared" si="44"/>
        <v>2.5442636475326519</v>
      </c>
      <c r="AT63" s="173">
        <f t="shared" si="44"/>
        <v>2.492828989083852</v>
      </c>
      <c r="AU63" s="173">
        <f t="shared" si="44"/>
        <v>2.5392103515611582</v>
      </c>
      <c r="AV63" s="173">
        <f t="shared" si="44"/>
        <v>2.6503042616975661</v>
      </c>
      <c r="AW63" s="173">
        <f t="shared" si="44"/>
        <v>2.8223426378971666</v>
      </c>
      <c r="AX63" s="173">
        <f t="shared" si="44"/>
        <v>2.8979713172229147</v>
      </c>
      <c r="AY63" s="173">
        <f t="shared" si="43"/>
        <v>2.8007078806846026</v>
      </c>
      <c r="AZ63" s="61">
        <f t="shared" si="40"/>
        <v>-3.3562594619300175E-2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7">SUM(E51:E53)</f>
        <v>307586.39999999991</v>
      </c>
      <c r="F64" s="154">
        <f t="shared" si="47"/>
        <v>312002.81999999983</v>
      </c>
      <c r="G64" s="154">
        <f t="shared" si="47"/>
        <v>314085.74999999994</v>
      </c>
      <c r="H64" s="154">
        <f t="shared" si="47"/>
        <v>225185.55999999994</v>
      </c>
      <c r="I64" s="154">
        <f t="shared" si="47"/>
        <v>291368.51999999996</v>
      </c>
      <c r="J64" s="154">
        <f t="shared" si="47"/>
        <v>290915.21000000002</v>
      </c>
      <c r="K64" s="154">
        <f t="shared" si="47"/>
        <v>314581.43999999971</v>
      </c>
      <c r="L64" s="154">
        <f t="shared" si="47"/>
        <v>387624.22000000009</v>
      </c>
      <c r="M64" s="154">
        <f t="shared" si="47"/>
        <v>406414.74999999977</v>
      </c>
      <c r="N64" s="154">
        <f t="shared" si="47"/>
        <v>411776.26999999996</v>
      </c>
      <c r="O64" s="154">
        <f t="shared" si="47"/>
        <v>412259.70999999996</v>
      </c>
      <c r="P64" s="154">
        <f>IF(P53="","",SUM(P51:P53))</f>
        <v>409173.33000000007</v>
      </c>
      <c r="Q64" s="61">
        <f t="shared" si="41"/>
        <v>-7.4864943751109915E-3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8">SUM(X51:X53)</f>
        <v>61448.611999999994</v>
      </c>
      <c r="Y64" s="154">
        <f t="shared" si="48"/>
        <v>65590.697999999975</v>
      </c>
      <c r="Z64" s="154">
        <f t="shared" si="48"/>
        <v>58604.442999999985</v>
      </c>
      <c r="AA64" s="154">
        <f t="shared" si="48"/>
        <v>74095.891999999963</v>
      </c>
      <c r="AB64" s="154">
        <f t="shared" si="48"/>
        <v>76343.599000000002</v>
      </c>
      <c r="AC64" s="154">
        <f t="shared" si="48"/>
        <v>80321.476000000039</v>
      </c>
      <c r="AD64" s="154">
        <f t="shared" si="48"/>
        <v>99368.438000000038</v>
      </c>
      <c r="AE64" s="154">
        <f t="shared" si="48"/>
        <v>107006.38200000001</v>
      </c>
      <c r="AF64" s="154">
        <f t="shared" si="48"/>
        <v>114366.99699999999</v>
      </c>
      <c r="AG64" s="154">
        <f t="shared" si="48"/>
        <v>116099.63700000002</v>
      </c>
      <c r="AH64" s="119">
        <f>IF(AH53="","",SUM(AH51:AH53))</f>
        <v>115859.44400000002</v>
      </c>
      <c r="AI64" s="52">
        <f t="shared" si="42"/>
        <v>-2.0688522910713258E-3</v>
      </c>
      <c r="AK64" s="197">
        <f t="shared" si="39"/>
        <v>1.9450344091466372</v>
      </c>
      <c r="AL64" s="156">
        <f t="shared" si="39"/>
        <v>1.9790475308153666</v>
      </c>
      <c r="AM64" s="156">
        <f t="shared" si="39"/>
        <v>1.7976382565582869</v>
      </c>
      <c r="AN64" s="156">
        <f t="shared" si="39"/>
        <v>2.0596266935079059</v>
      </c>
      <c r="AO64" s="156">
        <f t="shared" si="39"/>
        <v>1.9694889937212756</v>
      </c>
      <c r="AP64" s="156">
        <f t="shared" si="39"/>
        <v>2.0883054388809423</v>
      </c>
      <c r="AQ64" s="156">
        <f t="shared" si="39"/>
        <v>2.6024956040698171</v>
      </c>
      <c r="AR64" s="156">
        <f t="shared" si="39"/>
        <v>2.5430301118322589</v>
      </c>
      <c r="AS64" s="156">
        <f t="shared" si="39"/>
        <v>2.6242560160398627</v>
      </c>
      <c r="AT64" s="156">
        <f t="shared" si="39"/>
        <v>2.5532808292822393</v>
      </c>
      <c r="AU64" s="156">
        <f t="shared" si="39"/>
        <v>2.5635250036749513</v>
      </c>
      <c r="AV64" s="156">
        <f t="shared" si="39"/>
        <v>2.6329354926217627</v>
      </c>
      <c r="AW64" s="156">
        <f t="shared" si="39"/>
        <v>2.7774062113875573</v>
      </c>
      <c r="AX64" s="156">
        <f t="shared" si="39"/>
        <v>2.8161771374651194</v>
      </c>
      <c r="AY64" s="156">
        <f>IF(AH64="","",(AH64/P64)*10)</f>
        <v>2.8315492605542008</v>
      </c>
      <c r="AZ64" s="61">
        <f t="shared" si="40"/>
        <v>5.4585071672437402E-3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9">SUM(E54:E56)</f>
        <v>341280.04000000004</v>
      </c>
      <c r="F65" s="154">
        <f t="shared" si="49"/>
        <v>330986.2099999999</v>
      </c>
      <c r="G65" s="154">
        <f t="shared" si="49"/>
        <v>352389.62000000011</v>
      </c>
      <c r="H65" s="154">
        <f t="shared" si="49"/>
        <v>271249.88999999984</v>
      </c>
      <c r="I65" s="154">
        <f t="shared" si="49"/>
        <v>338059.84999999963</v>
      </c>
      <c r="J65" s="154">
        <f t="shared" si="49"/>
        <v>341622.02</v>
      </c>
      <c r="K65" s="154">
        <f t="shared" si="49"/>
        <v>348164.02999999968</v>
      </c>
      <c r="L65" s="154">
        <f t="shared" si="49"/>
        <v>373006.16999999981</v>
      </c>
      <c r="M65" s="154">
        <f t="shared" si="49"/>
        <v>455027.89</v>
      </c>
      <c r="N65" s="154">
        <f t="shared" si="49"/>
        <v>411180.44999999984</v>
      </c>
      <c r="O65" s="154">
        <f t="shared" si="49"/>
        <v>458004.00000000006</v>
      </c>
      <c r="P65" s="154">
        <f>IF(P56="","",SUM(P54:P56))</f>
        <v>474673.35999999987</v>
      </c>
      <c r="Q65" s="52">
        <f t="shared" si="41"/>
        <v>3.6395664666683716E-2</v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50">SUM(X54:X56)</f>
        <v>68997.127000000022</v>
      </c>
      <c r="Y65" s="154">
        <f t="shared" si="50"/>
        <v>75648.96299999996</v>
      </c>
      <c r="Z65" s="154">
        <f t="shared" si="50"/>
        <v>65293.128000000026</v>
      </c>
      <c r="AA65" s="154">
        <f t="shared" si="50"/>
        <v>80241.398000000045</v>
      </c>
      <c r="AB65" s="154">
        <f t="shared" si="50"/>
        <v>84590.548999999999</v>
      </c>
      <c r="AC65" s="154">
        <f t="shared" si="50"/>
        <v>84889.636000000028</v>
      </c>
      <c r="AD65" s="154">
        <f t="shared" si="50"/>
        <v>93771.617999999988</v>
      </c>
      <c r="AE65" s="154">
        <f t="shared" si="50"/>
        <v>121302.12800000008</v>
      </c>
      <c r="AF65" s="154">
        <f t="shared" si="50"/>
        <v>117899.587</v>
      </c>
      <c r="AG65" s="154">
        <f t="shared" si="50"/>
        <v>136100.29000000004</v>
      </c>
      <c r="AH65" s="119">
        <f>IF(AH56="","",SUM(AH54:AH56))</f>
        <v>131680.19500000007</v>
      </c>
      <c r="AI65" s="52">
        <f t="shared" si="42"/>
        <v>-3.2476749314788167E-2</v>
      </c>
      <c r="AK65" s="198">
        <f t="shared" si="39"/>
        <v>1.9239920608248851</v>
      </c>
      <c r="AL65" s="157">
        <f t="shared" si="39"/>
        <v>1.7497338733485361</v>
      </c>
      <c r="AM65" s="157">
        <f t="shared" si="39"/>
        <v>1.8123227987763368</v>
      </c>
      <c r="AN65" s="157">
        <f t="shared" si="39"/>
        <v>2.0013737105750451</v>
      </c>
      <c r="AO65" s="157">
        <f t="shared" si="39"/>
        <v>2.0845921949437121</v>
      </c>
      <c r="AP65" s="157">
        <f t="shared" si="39"/>
        <v>2.1467420918924893</v>
      </c>
      <c r="AQ65" s="157">
        <f t="shared" si="39"/>
        <v>2.4071209024269122</v>
      </c>
      <c r="AR65" s="157">
        <f t="shared" si="39"/>
        <v>2.3735855648045794</v>
      </c>
      <c r="AS65" s="157">
        <f t="shared" si="39"/>
        <v>2.4761445119960355</v>
      </c>
      <c r="AT65" s="157">
        <f t="shared" si="39"/>
        <v>2.4382081055300313</v>
      </c>
      <c r="AU65" s="157">
        <f t="shared" si="39"/>
        <v>2.5139428122596481</v>
      </c>
      <c r="AV65" s="157">
        <f t="shared" si="39"/>
        <v>2.6658174293448273</v>
      </c>
      <c r="AW65" s="157">
        <f t="shared" si="39"/>
        <v>2.8673441794229282</v>
      </c>
      <c r="AX65" s="157">
        <f t="shared" si="39"/>
        <v>2.971596099597384</v>
      </c>
      <c r="AY65" s="303">
        <f t="shared" ref="AY65:AY67" si="51">IF(AH65="","",(AH65/P65)*10)</f>
        <v>2.7741222932755294</v>
      </c>
      <c r="AZ65" s="52">
        <f t="shared" si="40"/>
        <v>-6.6453784331124269E-2</v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52">SUM(E57:E59)</f>
        <v>374827.90000000014</v>
      </c>
      <c r="F66" s="154">
        <f t="shared" si="52"/>
        <v>411823.39999999991</v>
      </c>
      <c r="G66" s="154">
        <f t="shared" si="52"/>
        <v>392287.49999999988</v>
      </c>
      <c r="H66" s="154">
        <f t="shared" si="52"/>
        <v>324909.64999999991</v>
      </c>
      <c r="I66" s="154">
        <f t="shared" si="52"/>
        <v>335894.45999999973</v>
      </c>
      <c r="J66" s="154">
        <f t="shared" si="52"/>
        <v>323029.73000000004</v>
      </c>
      <c r="K66" s="154">
        <f t="shared" si="52"/>
        <v>359624.85999999987</v>
      </c>
      <c r="L66" s="154">
        <f t="shared" si="52"/>
        <v>485561.99000000028</v>
      </c>
      <c r="M66" s="154">
        <f t="shared" si="52"/>
        <v>462583.7999999997</v>
      </c>
      <c r="N66" s="154">
        <f t="shared" si="52"/>
        <v>492833.61</v>
      </c>
      <c r="O66" s="154">
        <f t="shared" si="52"/>
        <v>488553.89999999938</v>
      </c>
      <c r="P66" s="154"/>
      <c r="Q66" s="52" t="str">
        <f t="shared" si="41"/>
        <v/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3">SUM(X57:X59)</f>
        <v>90275.416000000056</v>
      </c>
      <c r="Y66" s="154">
        <f t="shared" si="53"/>
        <v>87840.50900000002</v>
      </c>
      <c r="Z66" s="154">
        <f t="shared" si="53"/>
        <v>78765.768000000011</v>
      </c>
      <c r="AA66" s="154">
        <f t="shared" si="53"/>
        <v>86377.072000000029</v>
      </c>
      <c r="AB66" s="154">
        <f t="shared" si="53"/>
        <v>89313.755000000005</v>
      </c>
      <c r="AC66" s="154">
        <f t="shared" si="53"/>
        <v>95872.349999999977</v>
      </c>
      <c r="AD66" s="154">
        <f t="shared" si="53"/>
        <v>128355.976</v>
      </c>
      <c r="AE66" s="154">
        <f t="shared" si="53"/>
        <v>133533.43400000001</v>
      </c>
      <c r="AF66" s="154">
        <f t="shared" si="53"/>
        <v>144237.76400000002</v>
      </c>
      <c r="AG66" s="154">
        <f t="shared" si="53"/>
        <v>138560.74900000013</v>
      </c>
      <c r="AH66" s="119" t="str">
        <f>IF(AH59="","",SUM(AH57:AH59))</f>
        <v/>
      </c>
      <c r="AI66" s="52" t="str">
        <f t="shared" si="42"/>
        <v/>
      </c>
      <c r="AK66" s="198">
        <f t="shared" si="39"/>
        <v>1.8380654168220978</v>
      </c>
      <c r="AL66" s="157">
        <f t="shared" si="39"/>
        <v>1.8450697519866253</v>
      </c>
      <c r="AM66" s="157">
        <f t="shared" si="39"/>
        <v>1.959075682997454</v>
      </c>
      <c r="AN66" s="157">
        <f t="shared" si="39"/>
        <v>2.4233752876986996</v>
      </c>
      <c r="AO66" s="157">
        <f t="shared" si="39"/>
        <v>2.1920904931579916</v>
      </c>
      <c r="AP66" s="157">
        <f t="shared" si="39"/>
        <v>2.2391870503138653</v>
      </c>
      <c r="AQ66" s="157">
        <f t="shared" si="39"/>
        <v>2.4242360299240122</v>
      </c>
      <c r="AR66" s="157">
        <f t="shared" si="39"/>
        <v>2.5715539339350846</v>
      </c>
      <c r="AS66" s="157">
        <f t="shared" si="39"/>
        <v>2.764877245199691</v>
      </c>
      <c r="AT66" s="157">
        <f t="shared" si="39"/>
        <v>2.6658988480384815</v>
      </c>
      <c r="AU66" s="157">
        <f t="shared" si="39"/>
        <v>2.643451889634111</v>
      </c>
      <c r="AV66" s="157">
        <f t="shared" si="39"/>
        <v>2.8866863474250524</v>
      </c>
      <c r="AW66" s="157">
        <f t="shared" si="39"/>
        <v>2.9267030712454867</v>
      </c>
      <c r="AX66" s="157">
        <f t="shared" si="39"/>
        <v>2.8361404749813746</v>
      </c>
      <c r="AY66" s="303" t="str">
        <f t="shared" si="51"/>
        <v/>
      </c>
      <c r="AZ66" s="52" t="str">
        <f t="shared" si="40"/>
        <v/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4">IF(E62="","",SUM(E60:E62))</f>
        <v>378869.0400000001</v>
      </c>
      <c r="F67" s="155">
        <f t="shared" si="54"/>
        <v>396865.16000000021</v>
      </c>
      <c r="G67" s="155">
        <f t="shared" si="54"/>
        <v>336903.74</v>
      </c>
      <c r="H67" s="155">
        <f t="shared" si="54"/>
        <v>311374.30999999976</v>
      </c>
      <c r="I67" s="155">
        <f t="shared" si="54"/>
        <v>337617.05000000005</v>
      </c>
      <c r="J67" s="155">
        <f t="shared" si="54"/>
        <v>314897.43999999994</v>
      </c>
      <c r="K67" s="155">
        <f t="shared" si="54"/>
        <v>372869.66999999981</v>
      </c>
      <c r="L67" s="155">
        <f t="shared" si="54"/>
        <v>493444.35000000033</v>
      </c>
      <c r="M67" s="155">
        <f t="shared" si="54"/>
        <v>455271.89999999967</v>
      </c>
      <c r="N67" s="155">
        <f t="shared" si="54"/>
        <v>469176.05</v>
      </c>
      <c r="O67" s="155">
        <f t="shared" si="54"/>
        <v>415540.06000000006</v>
      </c>
      <c r="P67" s="155" t="str">
        <f t="shared" si="54"/>
        <v/>
      </c>
      <c r="Q67" s="55" t="str">
        <f t="shared" si="41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5">IF(X62="","",SUM(X60:X62))</f>
        <v>98610.478999999992</v>
      </c>
      <c r="Y67" s="155">
        <f t="shared" si="55"/>
        <v>84566.343999999997</v>
      </c>
      <c r="Z67" s="155">
        <f t="shared" si="55"/>
        <v>90045.485000000015</v>
      </c>
      <c r="AA67" s="155">
        <f t="shared" si="55"/>
        <v>94962.186000000016</v>
      </c>
      <c r="AB67" s="155">
        <f t="shared" si="55"/>
        <v>95891.539000000004</v>
      </c>
      <c r="AC67" s="155">
        <f t="shared" si="55"/>
        <v>103388.924</v>
      </c>
      <c r="AD67" s="155">
        <f t="shared" si="55"/>
        <v>140739.50200000001</v>
      </c>
      <c r="AE67" s="155">
        <f t="shared" si="55"/>
        <v>135949.3170000001</v>
      </c>
      <c r="AF67" s="155">
        <f t="shared" si="55"/>
        <v>144292.44999999987</v>
      </c>
      <c r="AG67" s="155">
        <f t="shared" si="55"/>
        <v>128521.27200000006</v>
      </c>
      <c r="AH67" s="123" t="str">
        <f t="shared" si="55"/>
        <v/>
      </c>
      <c r="AI67" s="55" t="str">
        <f t="shared" si="42"/>
        <v/>
      </c>
      <c r="AK67" s="200">
        <f t="shared" ref="AK67:AL67" si="56">(T67/B67)*10</f>
        <v>2.1176785143360082</v>
      </c>
      <c r="AL67" s="158">
        <f t="shared" si="56"/>
        <v>2.0453352071175841</v>
      </c>
      <c r="AM67" s="158">
        <f t="shared" ref="AM67:AX67" si="57">IF(V62="","",(V67/D67)*10)</f>
        <v>2.3611669003409426</v>
      </c>
      <c r="AN67" s="158">
        <f t="shared" si="57"/>
        <v>2.3941369028200361</v>
      </c>
      <c r="AO67" s="158">
        <f t="shared" si="57"/>
        <v>2.4847350923925884</v>
      </c>
      <c r="AP67" s="158">
        <f t="shared" si="57"/>
        <v>2.5101040433685897</v>
      </c>
      <c r="AQ67" s="158">
        <f t="shared" si="57"/>
        <v>2.8918726467832263</v>
      </c>
      <c r="AR67" s="158">
        <f t="shared" si="57"/>
        <v>2.8127189074129992</v>
      </c>
      <c r="AS67" s="158">
        <f t="shared" si="57"/>
        <v>3.045167309076886</v>
      </c>
      <c r="AT67" s="158">
        <f t="shared" si="57"/>
        <v>2.7727898597920304</v>
      </c>
      <c r="AU67" s="158">
        <f t="shared" si="57"/>
        <v>2.852185905056972</v>
      </c>
      <c r="AV67" s="158">
        <f t="shared" si="57"/>
        <v>2.9861126285193573</v>
      </c>
      <c r="AW67" s="158">
        <f t="shared" si="57"/>
        <v>3.0754436421040641</v>
      </c>
      <c r="AX67" s="158">
        <f t="shared" si="57"/>
        <v>3.0928732117909412</v>
      </c>
      <c r="AY67" s="304" t="str">
        <f t="shared" si="51"/>
        <v/>
      </c>
      <c r="AZ67" s="55" t="str">
        <f t="shared" si="40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19:P19 B41:O41 T41:AG41 T42:AE45 B42:M45 B63:P63 B64:M67 T63:AG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AB43" workbookViewId="0">
      <selection activeCell="AF51" sqref="AF51:AH62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9" t="s">
        <v>3</v>
      </c>
      <c r="B4" s="341" t="s">
        <v>71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6"/>
      <c r="Q4" s="344" t="s">
        <v>147</v>
      </c>
      <c r="S4" s="342" t="s">
        <v>3</v>
      </c>
      <c r="T4" s="334" t="s">
        <v>71</v>
      </c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6"/>
      <c r="AI4" s="346" t="s">
        <v>147</v>
      </c>
      <c r="AK4" s="334" t="s">
        <v>71</v>
      </c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6"/>
      <c r="AZ4" s="344" t="s">
        <v>147</v>
      </c>
    </row>
    <row r="5" spans="1:55" ht="20.100000000000001" customHeight="1" thickBot="1" x14ac:dyDescent="0.3">
      <c r="A5" s="340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5"/>
      <c r="S5" s="343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7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45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189490.67999999996</v>
      </c>
      <c r="O7" s="204">
        <v>210798.96999999983</v>
      </c>
      <c r="P7" s="112">
        <v>172338.33999999997</v>
      </c>
      <c r="Q7" s="61">
        <f>IF(P7="","",(P7-O7)/O7)</f>
        <v>-0.18245169793761273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12256.629000000004</v>
      </c>
      <c r="AG7" s="153">
        <v>14702.599999999997</v>
      </c>
      <c r="AH7" s="112">
        <v>11238.355</v>
      </c>
      <c r="AI7" s="61">
        <f>IF(AH7="","",(AH7-AG7)/AG7)</f>
        <v>-0.23562125066314787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0.64681962194657838</v>
      </c>
      <c r="AX7" s="156">
        <f t="shared" si="0"/>
        <v>0.69747020111151437</v>
      </c>
      <c r="AY7" s="156">
        <f>(AH7/P7)*10</f>
        <v>0.65210997158264383</v>
      </c>
      <c r="AZ7" s="61">
        <f t="shared" ref="AZ7:AZ23" si="1">IF(AY7="","",(AY7-AX7)/AX7)</f>
        <v>-6.503536560641987E-2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265654.02</v>
      </c>
      <c r="O8" s="202">
        <v>255504.85999999981</v>
      </c>
      <c r="P8" s="119">
        <v>195445.55999999997</v>
      </c>
      <c r="Q8" s="52">
        <f t="shared" ref="Q8:Q23" si="2">IF(P8="","",(P8-O8)/O8)</f>
        <v>-0.23506128220026767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16408.732</v>
      </c>
      <c r="AH8" s="119">
        <v>12671.758000000003</v>
      </c>
      <c r="AI8" s="52">
        <f t="shared" ref="AI8:AI23" si="3">IF(AH8="","",(AH8-AG8)/AG8)</f>
        <v>-0.22774300902714462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0.64096617096176434</v>
      </c>
      <c r="AX8" s="157">
        <f t="shared" si="0"/>
        <v>0.64220821474785306</v>
      </c>
      <c r="AY8" s="157">
        <f>IF(AH8="","",(AH8/P8)*10)</f>
        <v>0.64835230843821701</v>
      </c>
      <c r="AZ8" s="52">
        <f t="shared" si="1"/>
        <v>9.5671365598714343E-3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197485.25000000003</v>
      </c>
      <c r="O9" s="202">
        <v>307519.83000000042</v>
      </c>
      <c r="P9" s="119">
        <v>174168.32999999993</v>
      </c>
      <c r="Q9" s="52">
        <f t="shared" si="2"/>
        <v>-0.43363545043583146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13839.738000000003</v>
      </c>
      <c r="AG9" s="154">
        <v>20309.122000000018</v>
      </c>
      <c r="AH9" s="119">
        <v>13206.790000000006</v>
      </c>
      <c r="AI9" s="52">
        <f t="shared" si="3"/>
        <v>-0.34971142524034299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0.70079856596885093</v>
      </c>
      <c r="AX9" s="157">
        <f t="shared" si="0"/>
        <v>0.66041666321160464</v>
      </c>
      <c r="AY9" s="157">
        <f t="shared" ref="AY9:AY18" si="4">IF(AH9="","",(AH9/P9)*10)</f>
        <v>0.75827735157132248</v>
      </c>
      <c r="AZ9" s="52">
        <f t="shared" si="1"/>
        <v>0.14818022289719576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208933.37999999995</v>
      </c>
      <c r="O10" s="202">
        <v>266354.14999999985</v>
      </c>
      <c r="P10" s="119">
        <v>163507.00999999989</v>
      </c>
      <c r="Q10" s="52">
        <f t="shared" si="2"/>
        <v>-0.38612929439995591</v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15339.62099999999</v>
      </c>
      <c r="AG10" s="154">
        <v>17054.146000000001</v>
      </c>
      <c r="AH10" s="119">
        <v>12196.632000000007</v>
      </c>
      <c r="AI10" s="52">
        <f t="shared" si="3"/>
        <v>-0.2848289207797326</v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0.73418718445085196</v>
      </c>
      <c r="AX10" s="157">
        <f t="shared" si="0"/>
        <v>0.64028084413177</v>
      </c>
      <c r="AY10" s="157">
        <f t="shared" si="4"/>
        <v>0.74593939428040512</v>
      </c>
      <c r="AZ10" s="52">
        <f t="shared" si="1"/>
        <v>0.16501907111075551</v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</v>
      </c>
      <c r="O11" s="202">
        <v>272003.78999999998</v>
      </c>
      <c r="P11" s="119">
        <v>181356.13000000012</v>
      </c>
      <c r="Q11" s="52">
        <f t="shared" si="2"/>
        <v>-0.33325881231287208</v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18469.305999999993</v>
      </c>
      <c r="AH11" s="119">
        <v>12364.137000000001</v>
      </c>
      <c r="AI11" s="52">
        <f t="shared" si="3"/>
        <v>-0.33055757482170661</v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0.68745029417799808</v>
      </c>
      <c r="AX11" s="157">
        <f t="shared" si="0"/>
        <v>0.67900914174762028</v>
      </c>
      <c r="AY11" s="157">
        <f t="shared" si="4"/>
        <v>0.68176008166914404</v>
      </c>
      <c r="AZ11" s="52">
        <f t="shared" si="1"/>
        <v>4.0514033646784778E-3</v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225840.24999999988</v>
      </c>
      <c r="O12" s="202">
        <v>318138.08000000066</v>
      </c>
      <c r="P12" s="119">
        <v>167671.03999999989</v>
      </c>
      <c r="Q12" s="52">
        <f t="shared" si="2"/>
        <v>-0.47296142605751706</v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19672.213000000003</v>
      </c>
      <c r="AH12" s="119">
        <v>14130.845000000003</v>
      </c>
      <c r="AI12" s="52">
        <f t="shared" si="3"/>
        <v>-0.28168503462218508</v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0.65521819073438015</v>
      </c>
      <c r="AX12" s="157">
        <f t="shared" si="0"/>
        <v>0.61835455221204461</v>
      </c>
      <c r="AY12" s="157">
        <f t="shared" si="4"/>
        <v>0.8427719539402877</v>
      </c>
      <c r="AZ12" s="52">
        <f t="shared" si="1"/>
        <v>0.36292673988641783</v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119"/>
      <c r="Q13" s="52" t="str">
        <f t="shared" si="2"/>
        <v/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19188.491000000005</v>
      </c>
      <c r="AH13" s="119"/>
      <c r="AI13" s="52" t="str">
        <f t="shared" si="3"/>
        <v/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0.65272437761799085</v>
      </c>
      <c r="AY13" s="157" t="str">
        <f t="shared" si="4"/>
        <v/>
      </c>
      <c r="AZ13" s="52" t="str">
        <f t="shared" si="1"/>
        <v/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119"/>
      <c r="Q14" s="52" t="str">
        <f t="shared" si="2"/>
        <v/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17015.243999999995</v>
      </c>
      <c r="AH14" s="119"/>
      <c r="AI14" s="52" t="str">
        <f t="shared" si="3"/>
        <v/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0.67717661002250762</v>
      </c>
      <c r="AY14" s="157" t="str">
        <f t="shared" si="4"/>
        <v/>
      </c>
      <c r="AZ14" s="52" t="str">
        <f t="shared" si="1"/>
        <v/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119"/>
      <c r="Q15" s="52" t="str">
        <f t="shared" si="2"/>
        <v/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13282.670000000006</v>
      </c>
      <c r="AH15" s="119"/>
      <c r="AI15" s="52" t="str">
        <f t="shared" si="3"/>
        <v/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0.77600198495057482</v>
      </c>
      <c r="AY15" s="157" t="str">
        <f t="shared" si="4"/>
        <v/>
      </c>
      <c r="AZ15" s="52" t="str">
        <f t="shared" si="1"/>
        <v/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119"/>
      <c r="Q16" s="52" t="str">
        <f t="shared" si="2"/>
        <v/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12604.263000000004</v>
      </c>
      <c r="AH16" s="119"/>
      <c r="AI16" s="52" t="str">
        <f t="shared" si="3"/>
        <v/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0.74745639444379508</v>
      </c>
      <c r="AY16" s="157" t="str">
        <f t="shared" si="4"/>
        <v/>
      </c>
      <c r="AZ16" s="52" t="str">
        <f t="shared" si="1"/>
        <v/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119"/>
      <c r="Q17" s="52" t="str">
        <f t="shared" si="2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15377.040000000003</v>
      </c>
      <c r="AH17" s="119"/>
      <c r="AI17" s="52" t="str">
        <f t="shared" si="3"/>
        <v/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0.82982872772482175</v>
      </c>
      <c r="AY17" s="157" t="str">
        <f t="shared" si="4"/>
        <v/>
      </c>
      <c r="AZ17" s="52" t="str">
        <f t="shared" si="1"/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13497.761999999999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0.70266087654455567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jan-jun</v>
      </c>
      <c r="B19" s="167">
        <f>SUM(B7:B12)</f>
        <v>833192.8</v>
      </c>
      <c r="C19" s="168">
        <f t="shared" ref="C19:P19" si="6">SUM(C7:C12)</f>
        <v>721617.09999999986</v>
      </c>
      <c r="D19" s="168">
        <f t="shared" si="6"/>
        <v>696561.11</v>
      </c>
      <c r="E19" s="168">
        <f t="shared" si="6"/>
        <v>681369.69</v>
      </c>
      <c r="F19" s="168">
        <f t="shared" si="6"/>
        <v>1030959.7499999999</v>
      </c>
      <c r="G19" s="168">
        <f t="shared" si="6"/>
        <v>1117325.9099999999</v>
      </c>
      <c r="H19" s="168">
        <f t="shared" si="6"/>
        <v>885337.38000000012</v>
      </c>
      <c r="I19" s="168">
        <f t="shared" si="6"/>
        <v>1182378.2799999998</v>
      </c>
      <c r="J19" s="168">
        <f t="shared" si="6"/>
        <v>773803.46</v>
      </c>
      <c r="K19" s="168">
        <f t="shared" si="6"/>
        <v>1372125.0100000002</v>
      </c>
      <c r="L19" s="168">
        <f t="shared" si="6"/>
        <v>1282279.47</v>
      </c>
      <c r="M19" s="168">
        <f t="shared" si="6"/>
        <v>1605267.3700000006</v>
      </c>
      <c r="N19" s="168">
        <f t="shared" si="6"/>
        <v>1385658.38</v>
      </c>
      <c r="O19" s="168">
        <f t="shared" si="6"/>
        <v>1630319.6800000006</v>
      </c>
      <c r="P19" s="309">
        <f t="shared" si="6"/>
        <v>1054486.4099999997</v>
      </c>
      <c r="Q19" s="164">
        <f t="shared" si="2"/>
        <v>-0.35320267372347536</v>
      </c>
      <c r="R19" s="171"/>
      <c r="S19" s="170"/>
      <c r="T19" s="168">
        <f>SUM(T7:T12)</f>
        <v>38208.777999999998</v>
      </c>
      <c r="U19" s="168">
        <f t="shared" ref="U19:AH19" si="7">SUM(U7:U12)</f>
        <v>33181.569000000003</v>
      </c>
      <c r="V19" s="168">
        <f t="shared" si="7"/>
        <v>37514.417000000001</v>
      </c>
      <c r="W19" s="168">
        <f t="shared" si="7"/>
        <v>55554.365999999995</v>
      </c>
      <c r="X19" s="168">
        <f t="shared" si="7"/>
        <v>53174.383000000002</v>
      </c>
      <c r="Y19" s="168">
        <f t="shared" si="7"/>
        <v>56304.366000000002</v>
      </c>
      <c r="Z19" s="168">
        <f t="shared" si="7"/>
        <v>49827.455000000009</v>
      </c>
      <c r="AA19" s="168">
        <f t="shared" si="7"/>
        <v>65496.251000000004</v>
      </c>
      <c r="AB19" s="168">
        <f t="shared" si="7"/>
        <v>64858.593000000008</v>
      </c>
      <c r="AC19" s="168">
        <f t="shared" si="7"/>
        <v>77094.222000000023</v>
      </c>
      <c r="AD19" s="168">
        <f t="shared" si="7"/>
        <v>77521.206000000006</v>
      </c>
      <c r="AE19" s="168">
        <f t="shared" si="7"/>
        <v>84613.765999999974</v>
      </c>
      <c r="AF19" s="168">
        <f t="shared" si="7"/>
        <v>93764.510999999999</v>
      </c>
      <c r="AG19" s="168">
        <f t="shared" si="7"/>
        <v>106616.11900000001</v>
      </c>
      <c r="AH19" s="309">
        <f t="shared" si="7"/>
        <v>75808.517000000022</v>
      </c>
      <c r="AI19" s="165">
        <f t="shared" si="3"/>
        <v>-0.28895820152673146</v>
      </c>
      <c r="AK19" s="172">
        <f t="shared" si="0"/>
        <v>0.45858267138170178</v>
      </c>
      <c r="AL19" s="173">
        <f t="shared" si="0"/>
        <v>0.45982237671474258</v>
      </c>
      <c r="AM19" s="173">
        <f t="shared" si="5"/>
        <v>0.53856605632203614</v>
      </c>
      <c r="AN19" s="173">
        <f t="shared" si="5"/>
        <v>0.81533368471380052</v>
      </c>
      <c r="AO19" s="173">
        <f t="shared" si="5"/>
        <v>0.51577554797847358</v>
      </c>
      <c r="AP19" s="173">
        <f t="shared" si="5"/>
        <v>0.50392070474764172</v>
      </c>
      <c r="AQ19" s="173">
        <f t="shared" si="0"/>
        <v>0.56280753671555139</v>
      </c>
      <c r="AR19" s="173">
        <f t="shared" si="0"/>
        <v>0.55393652021415696</v>
      </c>
      <c r="AS19" s="173">
        <f t="shared" si="0"/>
        <v>0.838179154691296</v>
      </c>
      <c r="AT19" s="173">
        <f t="shared" si="0"/>
        <v>0.56186004509895204</v>
      </c>
      <c r="AU19" s="173">
        <f t="shared" si="0"/>
        <v>0.6045578036120316</v>
      </c>
      <c r="AV19" s="173">
        <f t="shared" si="0"/>
        <v>0.52710076577461318</v>
      </c>
      <c r="AW19" s="173">
        <f t="shared" si="0"/>
        <v>0.67667841044630361</v>
      </c>
      <c r="AX19" s="173">
        <f t="shared" si="0"/>
        <v>0.65395836355235537</v>
      </c>
      <c r="AY19" s="173">
        <f>(AH19/P19)*10</f>
        <v>0.71891412047690628</v>
      </c>
      <c r="AZ19" s="61">
        <f t="shared" si="1"/>
        <v>9.9327052829030163E-2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652629.94999999995</v>
      </c>
      <c r="O20" s="154">
        <f t="shared" si="8"/>
        <v>773823.66</v>
      </c>
      <c r="P20" s="154">
        <f>IF(P9="","",SUM(P7:P9))</f>
        <v>541952.22999999986</v>
      </c>
      <c r="Q20" s="61">
        <f t="shared" si="2"/>
        <v>-0.29964375863100406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51420.454000000012</v>
      </c>
      <c r="AH20" s="202">
        <f>IF(AH9="","",SUM(AH7:AH9))</f>
        <v>37116.903000000013</v>
      </c>
      <c r="AI20" s="61">
        <f t="shared" si="3"/>
        <v>-0.27816850858609682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0.66077094684361337</v>
      </c>
      <c r="AX20" s="156">
        <f t="shared" si="0"/>
        <v>0.66449834320134393</v>
      </c>
      <c r="AY20" s="156">
        <f>IF(AH20="","",(AH20/P20)*10)</f>
        <v>0.68487407091211749</v>
      </c>
      <c r="AZ20" s="61">
        <f t="shared" si="1"/>
        <v>3.0663323572199919E-2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733028.42999999982</v>
      </c>
      <c r="O21" s="154">
        <f t="shared" si="11"/>
        <v>856496.02000000048</v>
      </c>
      <c r="P21" s="154">
        <f>IF(P12="","",SUM(P10:P12))</f>
        <v>512534.17999999993</v>
      </c>
      <c r="Q21" s="52">
        <f t="shared" si="2"/>
        <v>-0.4015918719622309</v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50640.619999999988</v>
      </c>
      <c r="AG21" s="154">
        <f t="shared" si="13"/>
        <v>55195.664999999994</v>
      </c>
      <c r="AH21" s="202">
        <f>IF(AH12="","",SUM(AH10:AH12))</f>
        <v>38691.614000000009</v>
      </c>
      <c r="AI21" s="52">
        <f t="shared" si="3"/>
        <v>-0.29900991318792858</v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0.64443574413807503</v>
      </c>
      <c r="AY21" s="303">
        <f>IF(AH21="","",(AH21/P21)*10)</f>
        <v>0.75490797511299668</v>
      </c>
      <c r="AZ21" s="52">
        <f t="shared" si="1"/>
        <v>0.17142474169038671</v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716410.84000000008</v>
      </c>
      <c r="P22" s="154" t="str">
        <f>IF(P15="","",SUM(P13:P15))</f>
        <v/>
      </c>
      <c r="Q22" s="52" t="str">
        <f t="shared" si="2"/>
        <v/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49486.405000000006</v>
      </c>
      <c r="AH22" s="202" t="str">
        <f>IF(AH15="","",SUM(AH13:AH15))</f>
        <v/>
      </c>
      <c r="AI22" s="52" t="str">
        <f t="shared" si="3"/>
        <v/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0.69075455363014893</v>
      </c>
      <c r="AY22" s="303" t="str">
        <f t="shared" ref="AY22:AY23" si="17">IF(AH22="","",(AH22/P22)*10)</f>
        <v/>
      </c>
      <c r="AZ22" s="52" t="str">
        <f t="shared" si="1"/>
        <v/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546027.48999999929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41479.065000000002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0.75965158823780199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39" t="s">
        <v>2</v>
      </c>
      <c r="B26" s="341" t="s">
        <v>71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6"/>
      <c r="Q26" s="344" t="str">
        <f>Q4</f>
        <v>D       2024/2023</v>
      </c>
      <c r="S26" s="342" t="s">
        <v>3</v>
      </c>
      <c r="T26" s="334" t="s">
        <v>71</v>
      </c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6"/>
      <c r="AI26" s="344" t="str">
        <f>Q26</f>
        <v>D       2024/2023</v>
      </c>
      <c r="AK26" s="334" t="s">
        <v>71</v>
      </c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6"/>
      <c r="AZ26" s="344" t="str">
        <f>AI26</f>
        <v>D       2024/2023</v>
      </c>
      <c r="BB26" s="105"/>
      <c r="BC26" s="105"/>
    </row>
    <row r="27" spans="1:55" ht="20.100000000000001" customHeight="1" thickBot="1" x14ac:dyDescent="0.3">
      <c r="A27" s="340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45"/>
      <c r="S27" s="343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5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45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189330.19999999998</v>
      </c>
      <c r="O29" s="153">
        <v>210592.17999999991</v>
      </c>
      <c r="P29" s="112">
        <v>172134.37</v>
      </c>
      <c r="Q29" s="61">
        <f>IF(P29="","",(P29-O29)/O29)</f>
        <v>-0.18261746471307685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</v>
      </c>
      <c r="AG29" s="153">
        <v>14522.107999999998</v>
      </c>
      <c r="AH29" s="112">
        <v>10980.575000000001</v>
      </c>
      <c r="AI29" s="61">
        <f>IF(AH29="","",(AH29-AG29)/AG29)</f>
        <v>-0.24387182632163307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0.6412822676995007</v>
      </c>
      <c r="AX29" s="156">
        <f t="shared" si="23"/>
        <v>0.68958439007564309</v>
      </c>
      <c r="AY29" s="156">
        <f>(AH29/P29)*10</f>
        <v>0.63790717681773845</v>
      </c>
      <c r="AZ29" s="61">
        <f t="shared" ref="AZ29:AZ45" si="24">IF(AY29="","",(AY29-AX29)/AX29)</f>
        <v>-7.4939650609312625E-2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265295.47000000003</v>
      </c>
      <c r="O30" s="154">
        <v>254936.7499999998</v>
      </c>
      <c r="P30" s="119">
        <v>195396.1700000001</v>
      </c>
      <c r="Q30" s="52">
        <f t="shared" ref="Q30:Q45" si="25">IF(P30="","",(P30-O30)/O30)</f>
        <v>-0.23355040024633461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16621.906999999999</v>
      </c>
      <c r="AG30" s="154">
        <v>15950.190999999999</v>
      </c>
      <c r="AH30" s="119">
        <v>12599.075000000004</v>
      </c>
      <c r="AI30" s="52">
        <f t="shared" ref="AI30:AI45" si="26">IF(AH30="","",(AH30-AG30)/AG30)</f>
        <v>-0.21009880069774681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0.62654318974990408</v>
      </c>
      <c r="AX30" s="157">
        <f t="shared" si="23"/>
        <v>0.62565287272235215</v>
      </c>
      <c r="AY30" s="157">
        <f>IF(AH30="","",(AH30/P30)*10)</f>
        <v>0.64479641540568566</v>
      </c>
      <c r="AZ30" s="52">
        <f t="shared" si="24"/>
        <v>3.0597706041108359E-2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197385.47</v>
      </c>
      <c r="O31" s="154">
        <v>307403.75000000029</v>
      </c>
      <c r="P31" s="119">
        <v>174011.36000000007</v>
      </c>
      <c r="Q31" s="52">
        <f t="shared" si="25"/>
        <v>-0.43393221455496261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13728.199000000002</v>
      </c>
      <c r="AG31" s="154">
        <v>20051.726000000017</v>
      </c>
      <c r="AH31" s="119">
        <v>12899.470000000007</v>
      </c>
      <c r="AI31" s="52">
        <f t="shared" si="26"/>
        <v>-0.35669029189806423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0.69550200427620146</v>
      </c>
      <c r="AX31" s="157">
        <f t="shared" si="23"/>
        <v>0.65229282336341043</v>
      </c>
      <c r="AY31" s="157">
        <f t="shared" ref="AY31:AY40" si="27">IF(AH31="","",(AH31/P31)*10)</f>
        <v>0.74130045302789438</v>
      </c>
      <c r="AZ31" s="52">
        <f t="shared" si="24"/>
        <v>0.13645348603643201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208852.23999999996</v>
      </c>
      <c r="O32" s="154">
        <v>266098.18</v>
      </c>
      <c r="P32" s="119">
        <v>163488.91999999998</v>
      </c>
      <c r="Q32" s="52">
        <f t="shared" si="25"/>
        <v>-0.38560677115491737</v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15175.932999999992</v>
      </c>
      <c r="AG32" s="154">
        <v>16823.398000000005</v>
      </c>
      <c r="AH32" s="119">
        <v>12120.291000000003</v>
      </c>
      <c r="AI32" s="52">
        <f t="shared" si="26"/>
        <v>-0.27955749486518722</v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0.72663491662813839</v>
      </c>
      <c r="AX32" s="157">
        <f t="shared" si="23"/>
        <v>0.63222521852648539</v>
      </c>
      <c r="AY32" s="157">
        <f t="shared" si="27"/>
        <v>0.7413524414987881</v>
      </c>
      <c r="AZ32" s="52">
        <f t="shared" si="24"/>
        <v>0.17260814623409571</v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19">
        <v>181287.76000000015</v>
      </c>
      <c r="Q33" s="52">
        <f t="shared" si="25"/>
        <v>-0.33323079179647053</v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18190.89599999999</v>
      </c>
      <c r="AH33" s="119">
        <v>12217.124999999998</v>
      </c>
      <c r="AI33" s="52">
        <f t="shared" si="26"/>
        <v>-0.32839344472091947</v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0.66905395722428995</v>
      </c>
      <c r="AY33" s="157">
        <f t="shared" si="27"/>
        <v>0.67390787993629508</v>
      </c>
      <c r="AZ33" s="52">
        <f t="shared" si="24"/>
        <v>7.2549047197069784E-3</v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19">
        <v>167467.1</v>
      </c>
      <c r="Q34" s="52">
        <f t="shared" si="25"/>
        <v>-0.47346943652048129</v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19521.573</v>
      </c>
      <c r="AH34" s="119">
        <v>13890.165000000006</v>
      </c>
      <c r="AI34" s="52">
        <f t="shared" si="26"/>
        <v>-0.28847101614198783</v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0.61377457612250752</v>
      </c>
      <c r="AY34" s="157">
        <f t="shared" si="27"/>
        <v>0.82942649630882759</v>
      </c>
      <c r="AZ34" s="52">
        <f t="shared" si="24"/>
        <v>0.35135362163205114</v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19"/>
      <c r="Q35" s="52" t="str">
        <f t="shared" si="25"/>
        <v/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19060.911</v>
      </c>
      <c r="AH35" s="119"/>
      <c r="AI35" s="52" t="str">
        <f t="shared" si="26"/>
        <v/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0.64862441537691762</v>
      </c>
      <c r="AY35" s="157" t="str">
        <f t="shared" si="27"/>
        <v/>
      </c>
      <c r="AZ35" s="52" t="str">
        <f t="shared" si="24"/>
        <v/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19"/>
      <c r="Q36" s="52" t="str">
        <f t="shared" si="25"/>
        <v/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16962.044999999998</v>
      </c>
      <c r="AH36" s="119"/>
      <c r="AI36" s="52" t="str">
        <f t="shared" si="26"/>
        <v/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ref="AQ36:AQ44" si="28">(Z36/H36)*10</f>
        <v>0.59928518991605073</v>
      </c>
      <c r="AR36" s="157">
        <f t="shared" ref="AR36:AR44" si="29">(AA36/I36)*10</f>
        <v>0.5807675710119673</v>
      </c>
      <c r="AS36" s="157">
        <f t="shared" ref="AS36:AS44" si="30">(AB36/J36)*10</f>
        <v>0.76451061502797446</v>
      </c>
      <c r="AT36" s="157">
        <f t="shared" ref="AT36:AT41" si="31">(AC36/K36)*10</f>
        <v>0.49793317713264845</v>
      </c>
      <c r="AU36" s="157">
        <f t="shared" ref="AU36:AU41" si="32">(AD36/L36)*10</f>
        <v>0.55159727832865624</v>
      </c>
      <c r="AV36" s="157">
        <f t="shared" ref="AV36:AV41" si="33">(AE36/M36)*10</f>
        <v>0.58152630944673145</v>
      </c>
      <c r="AW36" s="157">
        <f t="shared" ref="AW36:AW41" si="34">(AF36/N36)*10</f>
        <v>0.67737319307050581</v>
      </c>
      <c r="AX36" s="157">
        <f t="shared" ref="AX36:AX41" si="35">(AG36/O36)*10</f>
        <v>0.67507493980577815</v>
      </c>
      <c r="AY36" s="157" t="str">
        <f t="shared" si="27"/>
        <v/>
      </c>
      <c r="AZ36" s="52" t="str">
        <f t="shared" si="24"/>
        <v/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19"/>
      <c r="Q37" s="52" t="str">
        <f t="shared" si="25"/>
        <v/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12913.838000000005</v>
      </c>
      <c r="AH37" s="119"/>
      <c r="AI37" s="52" t="str">
        <f t="shared" si="26"/>
        <v/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8"/>
        <v>0.59768837923984341</v>
      </c>
      <c r="AR37" s="157">
        <f t="shared" si="29"/>
        <v>0.78949101429546453</v>
      </c>
      <c r="AS37" s="157">
        <f t="shared" si="30"/>
        <v>0.85577312393822647</v>
      </c>
      <c r="AT37" s="157">
        <f t="shared" si="31"/>
        <v>0.5392227587309858</v>
      </c>
      <c r="AU37" s="157">
        <f t="shared" si="32"/>
        <v>0.66185996306935324</v>
      </c>
      <c r="AV37" s="157">
        <f t="shared" si="33"/>
        <v>0.66577682346880351</v>
      </c>
      <c r="AW37" s="157">
        <f t="shared" si="34"/>
        <v>0.70495682983619656</v>
      </c>
      <c r="AX37" s="157">
        <f t="shared" si="35"/>
        <v>0.7556807848224345</v>
      </c>
      <c r="AY37" s="157" t="str">
        <f t="shared" si="27"/>
        <v/>
      </c>
      <c r="AZ37" s="52" t="str">
        <f t="shared" si="24"/>
        <v/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19"/>
      <c r="Q38" s="52" t="str">
        <f t="shared" si="25"/>
        <v/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12546.419000000004</v>
      </c>
      <c r="AH38" s="119"/>
      <c r="AI38" s="52" t="str">
        <f t="shared" si="26"/>
        <v/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8"/>
        <v>0.76149967195295487</v>
      </c>
      <c r="AR38" s="157">
        <f t="shared" si="29"/>
        <v>0.82067211196453671</v>
      </c>
      <c r="AS38" s="157">
        <f t="shared" si="30"/>
        <v>0.76712936250314256</v>
      </c>
      <c r="AT38" s="157">
        <f t="shared" si="31"/>
        <v>0.61919728263479246</v>
      </c>
      <c r="AU38" s="157">
        <f t="shared" si="32"/>
        <v>0.63990474451207224</v>
      </c>
      <c r="AV38" s="157">
        <f t="shared" si="33"/>
        <v>0.62152586797883858</v>
      </c>
      <c r="AW38" s="157">
        <f t="shared" si="34"/>
        <v>0.67466486882317089</v>
      </c>
      <c r="AX38" s="157">
        <f t="shared" si="35"/>
        <v>0.7442507864616138</v>
      </c>
      <c r="AY38" s="157" t="str">
        <f t="shared" si="27"/>
        <v/>
      </c>
      <c r="AZ38" s="52" t="str">
        <f t="shared" si="24"/>
        <v/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19"/>
      <c r="Q39" s="52" t="str">
        <f t="shared" si="25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15077.397000000003</v>
      </c>
      <c r="AH39" s="119"/>
      <c r="AI39" s="52" t="str">
        <f t="shared" si="26"/>
        <v/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P41" si="36">IF(V39="","",(V39/D39)*10)</f>
        <v>0.82659295097689434</v>
      </c>
      <c r="AN39" s="157">
        <f t="shared" si="36"/>
        <v>0.75542927217629385</v>
      </c>
      <c r="AO39" s="157">
        <f t="shared" si="36"/>
        <v>0.66232957299169615</v>
      </c>
      <c r="AP39" s="157">
        <f t="shared" si="36"/>
        <v>0.69529221532504837</v>
      </c>
      <c r="AQ39" s="157">
        <f t="shared" si="28"/>
        <v>0.70882922115899427</v>
      </c>
      <c r="AR39" s="157">
        <f t="shared" si="29"/>
        <v>0.81643127472411259</v>
      </c>
      <c r="AS39" s="157">
        <f t="shared" si="30"/>
        <v>0.6555002561116402</v>
      </c>
      <c r="AT39" s="157">
        <f t="shared" si="31"/>
        <v>0.68927659143619546</v>
      </c>
      <c r="AU39" s="157">
        <f t="shared" si="32"/>
        <v>0.64689754420867462</v>
      </c>
      <c r="AV39" s="157">
        <f t="shared" si="33"/>
        <v>0.72799787288130147</v>
      </c>
      <c r="AW39" s="157">
        <f t="shared" si="34"/>
        <v>0.75472082130583984</v>
      </c>
      <c r="AX39" s="157">
        <f t="shared" si="35"/>
        <v>0.81465531564401306</v>
      </c>
      <c r="AY39" s="157" t="str">
        <f t="shared" si="27"/>
        <v/>
      </c>
      <c r="AZ39" s="52" t="str">
        <f t="shared" si="24"/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13271.178999999998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36"/>
        <v>0.9790091257525988</v>
      </c>
      <c r="AN40" s="157">
        <f t="shared" si="36"/>
        <v>0.61228139027468687</v>
      </c>
      <c r="AO40" s="157">
        <f t="shared" si="36"/>
        <v>0.5822210241113337</v>
      </c>
      <c r="AP40" s="157">
        <f t="shared" si="36"/>
        <v>0.62664828118918259</v>
      </c>
      <c r="AQ40" s="157">
        <f t="shared" si="28"/>
        <v>0.67665809142176681</v>
      </c>
      <c r="AR40" s="157">
        <f t="shared" si="29"/>
        <v>0.91161704676855315</v>
      </c>
      <c r="AS40" s="157">
        <f t="shared" si="30"/>
        <v>0.66978639445387611</v>
      </c>
      <c r="AT40" s="157">
        <f t="shared" si="31"/>
        <v>0.69632467581771174</v>
      </c>
      <c r="AU40" s="157">
        <f t="shared" si="32"/>
        <v>0.56670328216974419</v>
      </c>
      <c r="AV40" s="157">
        <f t="shared" si="33"/>
        <v>0.70671261274209851</v>
      </c>
      <c r="AW40" s="157">
        <f t="shared" si="34"/>
        <v>0.65801204114882317</v>
      </c>
      <c r="AX40" s="157">
        <f t="shared" si="35"/>
        <v>0.69196706988199619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jan-jun</v>
      </c>
      <c r="B41" s="167">
        <f>SUM(B29:B34)</f>
        <v>832029.45</v>
      </c>
      <c r="C41" s="168">
        <f t="shared" ref="C41:P41" si="37">SUM(C29:C34)</f>
        <v>720109.52999999991</v>
      </c>
      <c r="D41" s="168">
        <f t="shared" si="37"/>
        <v>694932.91999999993</v>
      </c>
      <c r="E41" s="168">
        <f t="shared" si="37"/>
        <v>679151.54</v>
      </c>
      <c r="F41" s="168">
        <f t="shared" si="37"/>
        <v>1029125.3599999999</v>
      </c>
      <c r="G41" s="168">
        <f t="shared" si="37"/>
        <v>1116298.1099999999</v>
      </c>
      <c r="H41" s="168">
        <f t="shared" si="37"/>
        <v>883890.18</v>
      </c>
      <c r="I41" s="168">
        <f t="shared" si="37"/>
        <v>1181564.45</v>
      </c>
      <c r="J41" s="168">
        <f t="shared" si="37"/>
        <v>772749.2300000001</v>
      </c>
      <c r="K41" s="168">
        <f t="shared" si="37"/>
        <v>1370905.81</v>
      </c>
      <c r="L41" s="168">
        <f t="shared" si="37"/>
        <v>1281419.42</v>
      </c>
      <c r="M41" s="168">
        <f t="shared" si="37"/>
        <v>1604257.5100000007</v>
      </c>
      <c r="N41" s="168">
        <f t="shared" si="37"/>
        <v>1384318.8699999999</v>
      </c>
      <c r="O41" s="168">
        <f t="shared" si="37"/>
        <v>1628978.3800000004</v>
      </c>
      <c r="P41" s="169">
        <f t="shared" si="37"/>
        <v>1053785.6800000002</v>
      </c>
      <c r="Q41" s="61">
        <f t="shared" si="25"/>
        <v>-0.35310026643815867</v>
      </c>
      <c r="S41" s="109"/>
      <c r="T41" s="167">
        <f>SUM(T29:T34)</f>
        <v>37859.595000000001</v>
      </c>
      <c r="U41" s="168">
        <f t="shared" ref="U41:AH41" si="38">SUM(U29:U34)</f>
        <v>32603.212000000003</v>
      </c>
      <c r="V41" s="168">
        <f t="shared" si="38"/>
        <v>36984.89</v>
      </c>
      <c r="W41" s="168">
        <f t="shared" si="38"/>
        <v>55048.297999999995</v>
      </c>
      <c r="X41" s="168">
        <f t="shared" si="38"/>
        <v>52633.047999999995</v>
      </c>
      <c r="Y41" s="168">
        <f t="shared" si="38"/>
        <v>55849.864000000016</v>
      </c>
      <c r="Z41" s="168">
        <f t="shared" si="38"/>
        <v>49281.050999999999</v>
      </c>
      <c r="AA41" s="168">
        <f t="shared" si="38"/>
        <v>64884.561000000002</v>
      </c>
      <c r="AB41" s="168">
        <f t="shared" si="38"/>
        <v>64078.058000000005</v>
      </c>
      <c r="AC41" s="168">
        <f t="shared" si="38"/>
        <v>76261.714000000007</v>
      </c>
      <c r="AD41" s="168">
        <f t="shared" si="38"/>
        <v>76337.976999999999</v>
      </c>
      <c r="AE41" s="168">
        <f t="shared" si="38"/>
        <v>83107.904999999984</v>
      </c>
      <c r="AF41" s="168">
        <f t="shared" si="38"/>
        <v>92367.26</v>
      </c>
      <c r="AG41" s="168">
        <f t="shared" si="38"/>
        <v>105059.89200000002</v>
      </c>
      <c r="AH41" s="169">
        <f t="shared" si="38"/>
        <v>74706.701000000015</v>
      </c>
      <c r="AI41" s="61">
        <f t="shared" si="26"/>
        <v>-0.28891321342687082</v>
      </c>
      <c r="AK41" s="172">
        <f t="shared" si="23"/>
        <v>0.45502710270652086</v>
      </c>
      <c r="AL41" s="173">
        <f t="shared" si="23"/>
        <v>0.45275351376060813</v>
      </c>
      <c r="AM41" s="173">
        <f t="shared" si="36"/>
        <v>0.53220805829719509</v>
      </c>
      <c r="AN41" s="173">
        <f t="shared" si="36"/>
        <v>0.81054513989617094</v>
      </c>
      <c r="AO41" s="173">
        <f t="shared" si="36"/>
        <v>0.51143475854098086</v>
      </c>
      <c r="AP41" s="173">
        <f t="shared" si="36"/>
        <v>0.50031316455422492</v>
      </c>
      <c r="AQ41" s="157">
        <f t="shared" si="28"/>
        <v>0.5575472170083392</v>
      </c>
      <c r="AR41" s="157">
        <f t="shared" si="29"/>
        <v>0.54914110694511842</v>
      </c>
      <c r="AS41" s="157">
        <f t="shared" si="30"/>
        <v>0.82922189388658463</v>
      </c>
      <c r="AT41" s="157">
        <f t="shared" si="31"/>
        <v>0.55628704352781178</v>
      </c>
      <c r="AU41" s="157">
        <f t="shared" si="32"/>
        <v>0.59572982747522274</v>
      </c>
      <c r="AV41" s="157">
        <f t="shared" si="33"/>
        <v>0.51804591520970933</v>
      </c>
      <c r="AW41" s="157">
        <f t="shared" si="34"/>
        <v>0.66723976680314989</v>
      </c>
      <c r="AX41" s="157">
        <f t="shared" si="35"/>
        <v>0.64494343994915393</v>
      </c>
      <c r="AY41" s="173">
        <f>IF(AH41="","",(AH41/P41)*10)</f>
        <v>0.70893638448379759</v>
      </c>
      <c r="AZ41" s="61">
        <f t="shared" si="24"/>
        <v>9.9222568322717933E-2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9">SUM(E29:E31)</f>
        <v>269354.83</v>
      </c>
      <c r="F42" s="154">
        <f t="shared" si="39"/>
        <v>518885.16000000003</v>
      </c>
      <c r="G42" s="154">
        <f t="shared" si="39"/>
        <v>534367.81999999983</v>
      </c>
      <c r="H42" s="154">
        <f t="shared" si="39"/>
        <v>446495.15</v>
      </c>
      <c r="I42" s="154">
        <f t="shared" si="39"/>
        <v>530104.43999999994</v>
      </c>
      <c r="J42" s="154">
        <f t="shared" si="39"/>
        <v>340089.82</v>
      </c>
      <c r="K42" s="154">
        <f t="shared" si="39"/>
        <v>649570.5</v>
      </c>
      <c r="L42" s="154">
        <f t="shared" si="39"/>
        <v>640253.84</v>
      </c>
      <c r="M42" s="154">
        <f t="shared" si="39"/>
        <v>817451.96000000066</v>
      </c>
      <c r="N42" s="154">
        <f t="shared" si="39"/>
        <v>652011.14</v>
      </c>
      <c r="O42" s="154">
        <f t="shared" si="39"/>
        <v>772932.67999999993</v>
      </c>
      <c r="P42" s="119">
        <f>IF(P31="","",SUM(P29:P31))</f>
        <v>541541.90000000014</v>
      </c>
      <c r="Q42" s="61">
        <f t="shared" si="25"/>
        <v>-0.29936731359320945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40">SUM(W29:W31)</f>
        <v>22740.453000000001</v>
      </c>
      <c r="X42" s="154">
        <f t="shared" si="40"/>
        <v>26284.577999999994</v>
      </c>
      <c r="Y42" s="154">
        <f t="shared" si="40"/>
        <v>26114.18</v>
      </c>
      <c r="Z42" s="154">
        <f t="shared" si="40"/>
        <v>24267.392</v>
      </c>
      <c r="AA42" s="154">
        <f t="shared" si="40"/>
        <v>28921.351000000002</v>
      </c>
      <c r="AB42" s="154">
        <f t="shared" si="40"/>
        <v>27891.383000000002</v>
      </c>
      <c r="AC42" s="154">
        <f t="shared" si="40"/>
        <v>37417.438999999998</v>
      </c>
      <c r="AD42" s="154">
        <f t="shared" si="40"/>
        <v>39515.076000000001</v>
      </c>
      <c r="AE42" s="154">
        <f t="shared" si="40"/>
        <v>41893.952999999994</v>
      </c>
      <c r="AF42" s="154">
        <f t="shared" si="40"/>
        <v>42491.516000000003</v>
      </c>
      <c r="AG42" s="154">
        <f t="shared" si="40"/>
        <v>50524.025000000016</v>
      </c>
      <c r="AH42" s="119">
        <f>IF(AH31="","",SUM(AH29:AH31))</f>
        <v>36479.12000000001</v>
      </c>
      <c r="AI42" s="61">
        <f t="shared" si="26"/>
        <v>-0.27798468154506695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8"/>
        <v>0.54350852411274786</v>
      </c>
      <c r="AR42" s="156">
        <f t="shared" si="29"/>
        <v>0.54557835810618771</v>
      </c>
      <c r="AS42" s="156">
        <f t="shared" si="30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0.65169923323702728</v>
      </c>
      <c r="AX42" s="156">
        <f t="shared" si="23"/>
        <v>0.65366656511405385</v>
      </c>
      <c r="AY42" s="156">
        <f>IF(AH42="","",(AH42/P42)*10)</f>
        <v>0.67361583655853774</v>
      </c>
      <c r="AZ42" s="61">
        <f t="shared" si="24"/>
        <v>3.0519032958344856E-2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41">SUM(E32:E34)</f>
        <v>409796.7099999999</v>
      </c>
      <c r="F43" s="154">
        <f t="shared" si="41"/>
        <v>510240.19999999995</v>
      </c>
      <c r="G43" s="154">
        <f t="shared" si="41"/>
        <v>581930.29000000015</v>
      </c>
      <c r="H43" s="154">
        <f t="shared" si="41"/>
        <v>437395.03</v>
      </c>
      <c r="I43" s="154">
        <f t="shared" si="41"/>
        <v>651460.00999999989</v>
      </c>
      <c r="J43" s="154">
        <f t="shared" si="41"/>
        <v>432659.41000000003</v>
      </c>
      <c r="K43" s="154">
        <f t="shared" si="41"/>
        <v>721335.31</v>
      </c>
      <c r="L43" s="154">
        <f t="shared" si="41"/>
        <v>641165.57999999984</v>
      </c>
      <c r="M43" s="154">
        <f t="shared" si="41"/>
        <v>786805.54999999993</v>
      </c>
      <c r="N43" s="154">
        <f t="shared" si="41"/>
        <v>732307.73</v>
      </c>
      <c r="O43" s="154">
        <f t="shared" si="41"/>
        <v>856045.70000000054</v>
      </c>
      <c r="P43" s="119">
        <f>IF(P34="","",SUM(P32:P34))</f>
        <v>512243.78000000014</v>
      </c>
      <c r="Q43" s="52">
        <f t="shared" si="25"/>
        <v>-0.40161631557754474</v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42">SUM(W32:W34)</f>
        <v>32307.84499999999</v>
      </c>
      <c r="X43" s="154">
        <f t="shared" si="42"/>
        <v>26348.47</v>
      </c>
      <c r="Y43" s="154">
        <f t="shared" si="42"/>
        <v>29735.684000000008</v>
      </c>
      <c r="Z43" s="154">
        <f t="shared" si="42"/>
        <v>25013.658999999996</v>
      </c>
      <c r="AA43" s="154">
        <f t="shared" si="42"/>
        <v>35963.210000000006</v>
      </c>
      <c r="AB43" s="154">
        <f t="shared" si="42"/>
        <v>36186.675000000003</v>
      </c>
      <c r="AC43" s="154">
        <f t="shared" si="42"/>
        <v>38844.275000000009</v>
      </c>
      <c r="AD43" s="154">
        <f t="shared" si="42"/>
        <v>36822.900999999991</v>
      </c>
      <c r="AE43" s="154">
        <f t="shared" si="42"/>
        <v>41213.95199999999</v>
      </c>
      <c r="AF43" s="154">
        <f t="shared" si="42"/>
        <v>49875.743999999992</v>
      </c>
      <c r="AG43" s="154">
        <f t="shared" si="42"/>
        <v>54535.866999999998</v>
      </c>
      <c r="AH43" s="119">
        <f>IF(AH34="","",SUM(AH32:AH34))</f>
        <v>38227.581000000006</v>
      </c>
      <c r="AI43" s="52">
        <f t="shared" si="26"/>
        <v>-0.29903780570683863</v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8"/>
        <v>0.57187798864564132</v>
      </c>
      <c r="AR43" s="157">
        <f t="shared" si="29"/>
        <v>0.55204017818376927</v>
      </c>
      <c r="AS43" s="157">
        <f t="shared" si="30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0.63706723834954104</v>
      </c>
      <c r="AY43" s="303">
        <f t="shared" ref="AY43:AY45" si="43">IF(AH43="","",(AH43/P43)*10)</f>
        <v>0.74627711438487343</v>
      </c>
      <c r="AZ43" s="52">
        <f t="shared" si="24"/>
        <v>0.17142598058921368</v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44">SUM(E35:E37)</f>
        <v>430814.19999999995</v>
      </c>
      <c r="F44" s="154">
        <f t="shared" si="44"/>
        <v>682291.91</v>
      </c>
      <c r="G44" s="154">
        <f t="shared" si="44"/>
        <v>625733.66999999993</v>
      </c>
      <c r="H44" s="154">
        <f t="shared" si="44"/>
        <v>458250.33999999968</v>
      </c>
      <c r="I44" s="154">
        <f t="shared" si="44"/>
        <v>516089.50999999983</v>
      </c>
      <c r="J44" s="154">
        <f t="shared" si="44"/>
        <v>514049.36</v>
      </c>
      <c r="K44" s="154">
        <f t="shared" si="44"/>
        <v>823163.40000000037</v>
      </c>
      <c r="L44" s="154">
        <f t="shared" si="44"/>
        <v>765619.61999999988</v>
      </c>
      <c r="M44" s="154">
        <f t="shared" si="44"/>
        <v>683593.1599999998</v>
      </c>
      <c r="N44" s="154">
        <f t="shared" si="44"/>
        <v>751874.42999999959</v>
      </c>
      <c r="O44" s="154">
        <f t="shared" si="44"/>
        <v>716018.47000000044</v>
      </c>
      <c r="P44" s="119" t="str">
        <f>IF(P37="","",SUM(P35:P37))</f>
        <v/>
      </c>
      <c r="Q44" s="52" t="str">
        <f t="shared" si="25"/>
        <v/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45">SUM(W35:W37)</f>
        <v>32207.47700000001</v>
      </c>
      <c r="X44" s="154">
        <f t="shared" si="45"/>
        <v>33482.723000000005</v>
      </c>
      <c r="Y44" s="154">
        <f t="shared" si="45"/>
        <v>31539.239999999998</v>
      </c>
      <c r="Z44" s="154">
        <f t="shared" si="45"/>
        <v>26992.701000000008</v>
      </c>
      <c r="AA44" s="154">
        <f t="shared" si="45"/>
        <v>32400.945000000014</v>
      </c>
      <c r="AB44" s="154">
        <f t="shared" si="45"/>
        <v>41484.690999999999</v>
      </c>
      <c r="AC44" s="154">
        <f t="shared" si="45"/>
        <v>42323.071000000004</v>
      </c>
      <c r="AD44" s="154">
        <f t="shared" si="45"/>
        <v>45119.482000000004</v>
      </c>
      <c r="AE44" s="154">
        <f t="shared" si="45"/>
        <v>40657.845000000001</v>
      </c>
      <c r="AF44" s="154">
        <f t="shared" si="45"/>
        <v>52315.772999999994</v>
      </c>
      <c r="AG44" s="154">
        <f t="shared" si="45"/>
        <v>48936.794000000002</v>
      </c>
      <c r="AH44" s="119" t="str">
        <f>IF(AH37="","",SUM(AH35:AH37))</f>
        <v/>
      </c>
      <c r="AI44" s="52" t="str">
        <f t="shared" si="26"/>
        <v/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8"/>
        <v>0.58903831909868365</v>
      </c>
      <c r="AR44" s="157">
        <f t="shared" si="29"/>
        <v>0.62781638402222173</v>
      </c>
      <c r="AS44" s="157">
        <f t="shared" si="30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0.68345714601468266</v>
      </c>
      <c r="AY44" s="303" t="str">
        <f t="shared" si="43"/>
        <v/>
      </c>
      <c r="AZ44" s="52" t="str">
        <f t="shared" si="24"/>
        <v/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46">IF(E40="","",SUM(E38:E40))</f>
        <v>486327.5499999997</v>
      </c>
      <c r="F45" s="155">
        <f t="shared" si="46"/>
        <v>616193.31000000029</v>
      </c>
      <c r="G45" s="155">
        <f t="shared" si="46"/>
        <v>416040.10999999987</v>
      </c>
      <c r="H45" s="155">
        <f t="shared" si="46"/>
        <v>460019.91999999993</v>
      </c>
      <c r="I45" s="155">
        <f t="shared" si="46"/>
        <v>456723.05999999982</v>
      </c>
      <c r="J45" s="155">
        <f t="shared" si="46"/>
        <v>688395.02</v>
      </c>
      <c r="K45" s="155">
        <f t="shared" si="46"/>
        <v>739319.47000000044</v>
      </c>
      <c r="L45" s="155">
        <f t="shared" si="46"/>
        <v>696300.05</v>
      </c>
      <c r="M45" s="155">
        <f t="shared" si="46"/>
        <v>681072.12000000011</v>
      </c>
      <c r="N45" s="155">
        <f t="shared" si="46"/>
        <v>832667.84000000032</v>
      </c>
      <c r="O45" s="155">
        <f t="shared" si="46"/>
        <v>545444.01999999967</v>
      </c>
      <c r="P45" s="123" t="str">
        <f t="shared" si="46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47">IF(W40="","",SUM(W38:W40))</f>
        <v>34113.160000000003</v>
      </c>
      <c r="X45" s="155">
        <f t="shared" si="47"/>
        <v>38028.200000000004</v>
      </c>
      <c r="Y45" s="155">
        <f t="shared" si="47"/>
        <v>28182.603000000003</v>
      </c>
      <c r="Z45" s="155">
        <f t="shared" si="47"/>
        <v>32795.233999999997</v>
      </c>
      <c r="AA45" s="155">
        <f t="shared" si="47"/>
        <v>38893.22</v>
      </c>
      <c r="AB45" s="155">
        <f t="shared" si="47"/>
        <v>47841.637999999999</v>
      </c>
      <c r="AC45" s="155">
        <f t="shared" si="47"/>
        <v>49159.678</v>
      </c>
      <c r="AD45" s="155">
        <f t="shared" si="47"/>
        <v>42889.164000000004</v>
      </c>
      <c r="AE45" s="155">
        <f t="shared" si="47"/>
        <v>46697.127000000022</v>
      </c>
      <c r="AF45" s="155">
        <f t="shared" si="47"/>
        <v>57895.481999999989</v>
      </c>
      <c r="AG45" s="155">
        <f t="shared" si="47"/>
        <v>40894.995000000003</v>
      </c>
      <c r="AH45" s="123" t="str">
        <f t="shared" si="47"/>
        <v/>
      </c>
      <c r="AI45" s="55" t="str">
        <f t="shared" si="26"/>
        <v/>
      </c>
      <c r="AK45" s="126">
        <f t="shared" ref="AK45:AL45" si="48">(T45/B45)*10</f>
        <v>0.5513245039086454</v>
      </c>
      <c r="AL45" s="158">
        <f t="shared" si="48"/>
        <v>0.5781509475921669</v>
      </c>
      <c r="AM45" s="158">
        <f t="shared" ref="AM45:AX45" si="49">IF(V40="","",(V45/D45)*10)</f>
        <v>0.91372665805968378</v>
      </c>
      <c r="AN45" s="158">
        <f t="shared" si="49"/>
        <v>0.70144411929778661</v>
      </c>
      <c r="AO45" s="158">
        <f t="shared" si="49"/>
        <v>0.61714723907015456</v>
      </c>
      <c r="AP45" s="158">
        <f t="shared" si="49"/>
        <v>0.67740110442716717</v>
      </c>
      <c r="AQ45" s="158">
        <f t="shared" ref="AQ45" si="50">IF(Z40="","",(Z45/H45)*10)</f>
        <v>0.7129089975060211</v>
      </c>
      <c r="AR45" s="158">
        <f t="shared" ref="AR45" si="51">IF(AA40="","",(AA45/I45)*10)</f>
        <v>0.85157119064669118</v>
      </c>
      <c r="AS45" s="158">
        <f t="shared" ref="AS45" si="52">IF(AB40="","",(AB45/J45)*10)</f>
        <v>0.69497362139545982</v>
      </c>
      <c r="AT45" s="158">
        <f t="shared" si="49"/>
        <v>0.66493146731277042</v>
      </c>
      <c r="AU45" s="158">
        <f t="shared" si="49"/>
        <v>0.61595807726855689</v>
      </c>
      <c r="AV45" s="158">
        <f t="shared" si="49"/>
        <v>0.68564144132048765</v>
      </c>
      <c r="AW45" s="158">
        <f t="shared" si="49"/>
        <v>0.69530104585280927</v>
      </c>
      <c r="AX45" s="158">
        <f t="shared" si="49"/>
        <v>0.74975604279243968</v>
      </c>
      <c r="AY45" s="304" t="str">
        <f t="shared" si="43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Q46" s="119"/>
      <c r="AR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Q47" s="119"/>
      <c r="AR47" s="119"/>
      <c r="AZ47" s="289" t="s">
        <v>47</v>
      </c>
      <c r="BB47" s="105"/>
      <c r="BC47" s="105"/>
    </row>
    <row r="48" spans="1:55" ht="20.100000000000001" customHeight="1" x14ac:dyDescent="0.25">
      <c r="A48" s="339" t="s">
        <v>15</v>
      </c>
      <c r="B48" s="341" t="s">
        <v>71</v>
      </c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6"/>
      <c r="Q48" s="344" t="str">
        <f>Q26</f>
        <v>D       2024/2023</v>
      </c>
      <c r="S48" s="342" t="s">
        <v>3</v>
      </c>
      <c r="T48" s="334" t="s">
        <v>71</v>
      </c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6"/>
      <c r="AI48" s="344" t="str">
        <f>Q48</f>
        <v>D       2024/2023</v>
      </c>
      <c r="AK48" s="334" t="s">
        <v>71</v>
      </c>
      <c r="AL48" s="335"/>
      <c r="AM48" s="335"/>
      <c r="AN48" s="335"/>
      <c r="AO48" s="335"/>
      <c r="AP48" s="335"/>
      <c r="AQ48" s="335"/>
      <c r="AR48" s="335"/>
      <c r="AS48" s="335"/>
      <c r="AT48" s="335"/>
      <c r="AU48" s="335"/>
      <c r="AV48" s="335"/>
      <c r="AW48" s="335"/>
      <c r="AX48" s="335"/>
      <c r="AY48" s="336"/>
      <c r="AZ48" s="344" t="str">
        <f>AI48</f>
        <v>D       2024/2023</v>
      </c>
      <c r="BB48" s="105"/>
      <c r="BC48" s="105"/>
    </row>
    <row r="49" spans="1:55" ht="20.100000000000001" customHeight="1" thickBot="1" x14ac:dyDescent="0.3">
      <c r="A49" s="340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45"/>
      <c r="S49" s="343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5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45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160.48000000000005</v>
      </c>
      <c r="O51" s="153">
        <v>206.79</v>
      </c>
      <c r="P51" s="119">
        <v>203.97000000000003</v>
      </c>
      <c r="Q51" s="61">
        <f>IF(P51="","",(P51-O51)/O51)</f>
        <v>-1.3637023066879273E-2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115.21900000000001</v>
      </c>
      <c r="AG51" s="153">
        <v>180.49199999999996</v>
      </c>
      <c r="AH51" s="112">
        <v>257.77999999999992</v>
      </c>
      <c r="AI51" s="61">
        <f>IF(AH51="","",(AH51-AG51)/AG51)</f>
        <v>0.42820734436983338</v>
      </c>
      <c r="AK51" s="124">
        <f t="shared" ref="AK51:AV66" si="53">(T51/B51)*10</f>
        <v>3.1291981528127626</v>
      </c>
      <c r="AL51" s="156">
        <f t="shared" si="53"/>
        <v>2.9131733604076775</v>
      </c>
      <c r="AM51" s="156">
        <f t="shared" si="53"/>
        <v>3.7092200734691394</v>
      </c>
      <c r="AN51" s="156">
        <f t="shared" si="53"/>
        <v>0.99862366924310941</v>
      </c>
      <c r="AO51" s="156">
        <f t="shared" si="53"/>
        <v>2.6979554419689982</v>
      </c>
      <c r="AP51" s="156">
        <f t="shared" si="53"/>
        <v>5.3501124558209252</v>
      </c>
      <c r="AQ51" s="156">
        <f t="shared" si="53"/>
        <v>6.6463000678886637</v>
      </c>
      <c r="AR51" s="156">
        <f t="shared" si="53"/>
        <v>6.0035529387879389</v>
      </c>
      <c r="AS51" s="156">
        <f t="shared" si="53"/>
        <v>6.99346012679346</v>
      </c>
      <c r="AT51" s="156">
        <f t="shared" si="53"/>
        <v>33.427512473271541</v>
      </c>
      <c r="AU51" s="156">
        <f t="shared" si="53"/>
        <v>6.2628631014449567</v>
      </c>
      <c r="AV51" s="156">
        <f t="shared" si="53"/>
        <v>8.8695652173913047</v>
      </c>
      <c r="AW51" s="156">
        <f t="shared" ref="AW51:AW60" si="54">(AF51/N51)*10</f>
        <v>7.1796485543369872</v>
      </c>
      <c r="AX51" s="156">
        <f t="shared" ref="AX51:AX60" si="55">(AG51/O51)*10</f>
        <v>8.7282750616567526</v>
      </c>
      <c r="AY51" s="156">
        <f>(AH51/P51)*10</f>
        <v>12.638133058783147</v>
      </c>
      <c r="AZ51" s="61">
        <f t="shared" ref="AZ51:AZ67" si="56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358.54999999999995</v>
      </c>
      <c r="O52" s="154">
        <v>568.1099999999999</v>
      </c>
      <c r="P52" s="119">
        <v>49.390000000000029</v>
      </c>
      <c r="Q52" s="52">
        <f t="shared" ref="Q52:Q67" si="57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405.61699999999985</v>
      </c>
      <c r="AG52" s="154">
        <v>458.54099999999983</v>
      </c>
      <c r="AH52" s="119">
        <v>72.683000000000007</v>
      </c>
      <c r="AI52" s="52">
        <f t="shared" ref="AI52:AI67" si="58">IF(AH52="","",(AH52-AG52)/AG52)</f>
        <v>-0.84149072820096782</v>
      </c>
      <c r="AK52" s="125">
        <f t="shared" si="53"/>
        <v>3.3315997633209804</v>
      </c>
      <c r="AL52" s="157">
        <f t="shared" si="53"/>
        <v>3.1895626242544735</v>
      </c>
      <c r="AM52" s="157">
        <f t="shared" si="53"/>
        <v>6.7820934169903389</v>
      </c>
      <c r="AN52" s="157">
        <f t="shared" si="53"/>
        <v>2.4992939330543926</v>
      </c>
      <c r="AO52" s="157">
        <f t="shared" si="53"/>
        <v>7.2508009153318067</v>
      </c>
      <c r="AP52" s="157">
        <f t="shared" si="53"/>
        <v>2.9823576583801121</v>
      </c>
      <c r="AQ52" s="157">
        <f t="shared" si="53"/>
        <v>9.3569594718503577</v>
      </c>
      <c r="AR52" s="157">
        <f t="shared" si="53"/>
        <v>4.8649578605805885</v>
      </c>
      <c r="AS52" s="157">
        <f t="shared" si="53"/>
        <v>7.3313812312526778</v>
      </c>
      <c r="AT52" s="157">
        <f t="shared" si="53"/>
        <v>5.4228821362799273</v>
      </c>
      <c r="AU52" s="157">
        <f t="shared" si="53"/>
        <v>37.576748738024108</v>
      </c>
      <c r="AV52" s="157">
        <f t="shared" si="53"/>
        <v>16.45358119190815</v>
      </c>
      <c r="AW52" s="157">
        <f t="shared" si="54"/>
        <v>11.312703946450979</v>
      </c>
      <c r="AX52" s="157">
        <f t="shared" si="55"/>
        <v>8.0713418176057434</v>
      </c>
      <c r="AY52" s="303">
        <f>IF(AH52="","",(AH52/P52)*10)</f>
        <v>14.716136869811695</v>
      </c>
      <c r="AZ52" s="52">
        <f t="shared" si="56"/>
        <v>0.82325779311091574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116.07999999999998</v>
      </c>
      <c r="P53" s="119">
        <v>156.97000000000008</v>
      </c>
      <c r="Q53" s="52">
        <f t="shared" si="57"/>
        <v>0.35225706409372937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257.39599999999996</v>
      </c>
      <c r="AH53" s="119">
        <v>307.31999999999994</v>
      </c>
      <c r="AI53" s="52">
        <f t="shared" si="58"/>
        <v>0.19395794806446093</v>
      </c>
      <c r="AK53" s="125">
        <f t="shared" si="53"/>
        <v>4.2296696315120714</v>
      </c>
      <c r="AL53" s="157">
        <f t="shared" si="53"/>
        <v>5.1006261831949908</v>
      </c>
      <c r="AM53" s="157">
        <f t="shared" si="53"/>
        <v>10.416026871401151</v>
      </c>
      <c r="AN53" s="157">
        <f t="shared" si="53"/>
        <v>2.8028652138821637</v>
      </c>
      <c r="AO53" s="157">
        <f t="shared" si="53"/>
        <v>5.8612626656274349</v>
      </c>
      <c r="AP53" s="157">
        <f t="shared" si="53"/>
        <v>7.3980000000000024</v>
      </c>
      <c r="AQ53" s="157">
        <f t="shared" si="53"/>
        <v>9.0040946314831647</v>
      </c>
      <c r="AR53" s="157">
        <f t="shared" si="53"/>
        <v>19.889705882352938</v>
      </c>
      <c r="AS53" s="157">
        <f t="shared" si="53"/>
        <v>138.27556818181819</v>
      </c>
      <c r="AT53" s="157">
        <f t="shared" si="53"/>
        <v>19.512670045345423</v>
      </c>
      <c r="AU53" s="157">
        <f t="shared" si="53"/>
        <v>6.7463450292397624</v>
      </c>
      <c r="AV53" s="157">
        <f t="shared" si="53"/>
        <v>6.6250568838169945</v>
      </c>
      <c r="AW53" s="157">
        <f t="shared" si="54"/>
        <v>11.178492683904595</v>
      </c>
      <c r="AX53" s="157">
        <f t="shared" si="55"/>
        <v>22.174017918676775</v>
      </c>
      <c r="AY53" s="303">
        <f t="shared" ref="AY53:AY63" si="59">IF(AH53="","",(AH53/P53)*10)</f>
        <v>19.578263362425929</v>
      </c>
      <c r="AZ53" s="52">
        <f t="shared" si="56"/>
        <v>-0.11706288710376159</v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19">
        <v>18.09</v>
      </c>
      <c r="Q54" s="52">
        <f t="shared" si="57"/>
        <v>-0.92932765558463881</v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>
        <v>76.34099999999998</v>
      </c>
      <c r="AI54" s="52">
        <f t="shared" si="58"/>
        <v>-0.66915856258775819</v>
      </c>
      <c r="AK54" s="125">
        <f t="shared" si="53"/>
        <v>1.9038025350233492</v>
      </c>
      <c r="AL54" s="157">
        <f t="shared" si="53"/>
        <v>4.6260259662736889</v>
      </c>
      <c r="AM54" s="157">
        <f t="shared" si="53"/>
        <v>9.4911463187325236</v>
      </c>
      <c r="AN54" s="157">
        <f t="shared" si="53"/>
        <v>3.5672735653376373</v>
      </c>
      <c r="AO54" s="157">
        <f t="shared" si="53"/>
        <v>7.1325062462307205</v>
      </c>
      <c r="AP54" s="157">
        <f t="shared" si="53"/>
        <v>7.2904232494636236</v>
      </c>
      <c r="AQ54" s="157">
        <f t="shared" si="53"/>
        <v>7.5840280409245917</v>
      </c>
      <c r="AR54" s="157">
        <f t="shared" si="53"/>
        <v>53.003853564547221</v>
      </c>
      <c r="AS54" s="157">
        <f t="shared" si="53"/>
        <v>12.177546983184966</v>
      </c>
      <c r="AT54" s="157">
        <f t="shared" si="53"/>
        <v>4.5491711885824735</v>
      </c>
      <c r="AU54" s="157">
        <f t="shared" si="53"/>
        <v>26.355844155844153</v>
      </c>
      <c r="AV54" s="157">
        <f t="shared" si="53"/>
        <v>8.7281782437745736</v>
      </c>
      <c r="AW54" s="157">
        <f t="shared" si="54"/>
        <v>20.173527236874541</v>
      </c>
      <c r="AX54" s="157">
        <f t="shared" si="55"/>
        <v>9.0146501543149551</v>
      </c>
      <c r="AY54" s="303">
        <f t="shared" si="59"/>
        <v>42.200663349917072</v>
      </c>
      <c r="AZ54" s="52">
        <f t="shared" ref="AZ54" si="60">IF(AY54="","",(AY54-AX54)/AX54)</f>
        <v>3.681342329154869</v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>
        <v>68.369999999999976</v>
      </c>
      <c r="Q55" s="52">
        <f t="shared" si="57"/>
        <v>-0.40010529086601748</v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278.41000000000003</v>
      </c>
      <c r="AH55" s="119">
        <v>147.012</v>
      </c>
      <c r="AI55" s="52">
        <f t="shared" si="58"/>
        <v>-0.47195862217592766</v>
      </c>
      <c r="AK55" s="125">
        <f t="shared" si="53"/>
        <v>3.1543472596195605</v>
      </c>
      <c r="AL55" s="157">
        <f t="shared" si="53"/>
        <v>1.9260439185345319</v>
      </c>
      <c r="AM55" s="157">
        <f t="shared" si="53"/>
        <v>3.7971232734448042</v>
      </c>
      <c r="AN55" s="157">
        <f t="shared" si="53"/>
        <v>23.995283018867926</v>
      </c>
      <c r="AO55" s="157">
        <f t="shared" si="53"/>
        <v>1.7330256785159459</v>
      </c>
      <c r="AP55" s="157">
        <f t="shared" si="53"/>
        <v>3.9895710350255804</v>
      </c>
      <c r="AQ55" s="157">
        <f t="shared" si="53"/>
        <v>5.7120565173511375</v>
      </c>
      <c r="AR55" s="157">
        <f t="shared" si="53"/>
        <v>34.870448772226915</v>
      </c>
      <c r="AS55" s="157">
        <f t="shared" si="53"/>
        <v>6.7623660346248968</v>
      </c>
      <c r="AT55" s="157">
        <f t="shared" si="53"/>
        <v>4.0124458616914946</v>
      </c>
      <c r="AU55" s="157">
        <f t="shared" si="53"/>
        <v>4.7523720056364498</v>
      </c>
      <c r="AV55" s="157">
        <f t="shared" si="53"/>
        <v>27.779323050247466</v>
      </c>
      <c r="AW55" s="157">
        <f t="shared" si="54"/>
        <v>6.6202848646110501</v>
      </c>
      <c r="AX55" s="157">
        <f t="shared" si="55"/>
        <v>24.42835833991402</v>
      </c>
      <c r="AY55" s="303">
        <f t="shared" si="59"/>
        <v>21.50241333918386</v>
      </c>
      <c r="AZ55" s="52">
        <f t="shared" si="56"/>
        <v>-0.11977657114802492</v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19">
        <v>203.94000000000011</v>
      </c>
      <c r="Q56" s="52">
        <f t="shared" si="57"/>
        <v>1.5371983080368252</v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150.63999999999999</v>
      </c>
      <c r="AH56" s="119">
        <v>240.67999999999998</v>
      </c>
      <c r="AI56" s="52">
        <f t="shared" si="58"/>
        <v>0.59771640998406794</v>
      </c>
      <c r="AK56" s="125">
        <f t="shared" si="53"/>
        <v>5.7602919375071266</v>
      </c>
      <c r="AL56" s="157">
        <f t="shared" si="53"/>
        <v>3.9711647580728346</v>
      </c>
      <c r="AM56" s="157">
        <f t="shared" si="53"/>
        <v>1.8513680610365695</v>
      </c>
      <c r="AN56" s="157">
        <f t="shared" si="53"/>
        <v>5.3728956646968253</v>
      </c>
      <c r="AO56" s="157">
        <f t="shared" si="53"/>
        <v>28.036144578313255</v>
      </c>
      <c r="AP56" s="157">
        <f t="shared" si="53"/>
        <v>3.4592841163310957</v>
      </c>
      <c r="AQ56" s="157">
        <f t="shared" si="53"/>
        <v>1.1073569008946409</v>
      </c>
      <c r="AR56" s="157">
        <f t="shared" si="53"/>
        <v>8.3081407240744571</v>
      </c>
      <c r="AS56" s="157">
        <f t="shared" si="53"/>
        <v>6.629818967561727</v>
      </c>
      <c r="AT56" s="157">
        <f t="shared" si="53"/>
        <v>5.6594987322020671</v>
      </c>
      <c r="AU56" s="157">
        <f t="shared" si="53"/>
        <v>9.3004240657301924</v>
      </c>
      <c r="AV56" s="157">
        <f t="shared" si="53"/>
        <v>19.322552771262814</v>
      </c>
      <c r="AW56" s="157">
        <f t="shared" si="54"/>
        <v>20.461849890999698</v>
      </c>
      <c r="AX56" s="157">
        <f t="shared" si="55"/>
        <v>18.740980343368989</v>
      </c>
      <c r="AY56" s="303">
        <f t="shared" si="59"/>
        <v>11.801510248112182</v>
      </c>
      <c r="AZ56" s="52">
        <f t="shared" si="56"/>
        <v>-0.37028319586878811</v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/>
      <c r="Q57" s="52" t="str">
        <f t="shared" si="57"/>
        <v/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/>
      <c r="AI57" s="52" t="str">
        <f t="shared" si="58"/>
        <v/>
      </c>
      <c r="AK57" s="125">
        <f t="shared" si="53"/>
        <v>3.3602242744063329</v>
      </c>
      <c r="AL57" s="157">
        <f t="shared" si="53"/>
        <v>8.6770833333333339</v>
      </c>
      <c r="AM57" s="157">
        <f t="shared" si="53"/>
        <v>4.960264900662251</v>
      </c>
      <c r="AN57" s="157">
        <f t="shared" si="53"/>
        <v>2.6307775512751173</v>
      </c>
      <c r="AO57" s="157">
        <f t="shared" si="53"/>
        <v>9.8741942653923065</v>
      </c>
      <c r="AP57" s="157">
        <f t="shared" si="53"/>
        <v>2.636536180308422</v>
      </c>
      <c r="AQ57" s="157">
        <f t="shared" si="53"/>
        <v>7.8259795270031765</v>
      </c>
      <c r="AR57" s="157">
        <f t="shared" si="53"/>
        <v>9.4114328913700831</v>
      </c>
      <c r="AS57" s="157">
        <f t="shared" si="53"/>
        <v>16.453769559032718</v>
      </c>
      <c r="AT57" s="157">
        <f t="shared" si="53"/>
        <v>6.2131907913343545</v>
      </c>
      <c r="AU57" s="157">
        <f t="shared" si="53"/>
        <v>3.8524391510577165</v>
      </c>
      <c r="AV57" s="157">
        <f t="shared" si="53"/>
        <v>12.605851413543723</v>
      </c>
      <c r="AW57" s="157">
        <f t="shared" si="54"/>
        <v>4.0218045356022127</v>
      </c>
      <c r="AX57" s="157">
        <f t="shared" si="55"/>
        <v>11.735810872964771</v>
      </c>
      <c r="AY57" s="303" t="str">
        <f t="shared" si="59"/>
        <v/>
      </c>
      <c r="AZ57" s="52" t="str">
        <f t="shared" si="56"/>
        <v/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/>
      <c r="Q58" s="52" t="str">
        <f t="shared" si="57"/>
        <v/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53.198999999999998</v>
      </c>
      <c r="AH58" s="119"/>
      <c r="AI58" s="52" t="str">
        <f t="shared" si="58"/>
        <v/>
      </c>
      <c r="AK58" s="125">
        <f t="shared" si="53"/>
        <v>3.3921512460613008</v>
      </c>
      <c r="AL58" s="157">
        <f t="shared" si="53"/>
        <v>6.9131578947368419</v>
      </c>
      <c r="AM58" s="157">
        <f t="shared" si="53"/>
        <v>2.1921112554836548</v>
      </c>
      <c r="AN58" s="157">
        <f t="shared" si="53"/>
        <v>4.2767812406052705</v>
      </c>
      <c r="AO58" s="157">
        <f t="shared" si="53"/>
        <v>5.0834222696549265</v>
      </c>
      <c r="AP58" s="157">
        <f t="shared" si="53"/>
        <v>1.8476054409619906</v>
      </c>
      <c r="AQ58" s="157">
        <f t="shared" si="53"/>
        <v>8.7185046907907306</v>
      </c>
      <c r="AR58" s="157">
        <f t="shared" si="53"/>
        <v>5.8071163445539478</v>
      </c>
      <c r="AS58" s="157">
        <f t="shared" si="53"/>
        <v>8.9845051326748013</v>
      </c>
      <c r="AT58" s="157">
        <f t="shared" si="53"/>
        <v>69.814432989690744</v>
      </c>
      <c r="AU58" s="157">
        <f t="shared" si="53"/>
        <v>10.103928299008389</v>
      </c>
      <c r="AV58" s="157">
        <f t="shared" si="53"/>
        <v>20.221516393442624</v>
      </c>
      <c r="AW58" s="157">
        <f t="shared" si="54"/>
        <v>8.7912929238017519</v>
      </c>
      <c r="AX58" s="157">
        <f t="shared" si="55"/>
        <v>91.88082901554408</v>
      </c>
      <c r="AY58" s="303" t="str">
        <f t="shared" si="59"/>
        <v/>
      </c>
      <c r="AZ58" s="52" t="str">
        <f t="shared" si="56"/>
        <v/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/>
      <c r="Q59" s="52" t="str">
        <f t="shared" si="57"/>
        <v/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/>
      <c r="AI59" s="52" t="str">
        <f t="shared" si="58"/>
        <v/>
      </c>
      <c r="AK59" s="125">
        <f t="shared" si="53"/>
        <v>3.485479379392654</v>
      </c>
      <c r="AL59" s="157">
        <f t="shared" si="53"/>
        <v>6.9185880029622302</v>
      </c>
      <c r="AM59" s="157">
        <f t="shared" si="53"/>
        <v>4.9439296745070092</v>
      </c>
      <c r="AN59" s="157">
        <f t="shared" si="53"/>
        <v>7.6914176006641757</v>
      </c>
      <c r="AO59" s="157">
        <f t="shared" si="53"/>
        <v>5.3903434761308588</v>
      </c>
      <c r="AP59" s="157">
        <f t="shared" si="53"/>
        <v>3.7363160493827152</v>
      </c>
      <c r="AQ59" s="157">
        <f t="shared" si="53"/>
        <v>4.120262469073829</v>
      </c>
      <c r="AR59" s="157">
        <f t="shared" si="53"/>
        <v>59.42471042471044</v>
      </c>
      <c r="AS59" s="157">
        <f t="shared" si="53"/>
        <v>4.9669479359966386</v>
      </c>
      <c r="AT59" s="157">
        <f t="shared" si="53"/>
        <v>27.640099626400993</v>
      </c>
      <c r="AU59" s="157">
        <f t="shared" si="53"/>
        <v>6.7018416206261495</v>
      </c>
      <c r="AV59" s="157">
        <f t="shared" si="53"/>
        <v>7.1731258207829196</v>
      </c>
      <c r="AW59" s="157">
        <f t="shared" si="54"/>
        <v>7.449803173376484</v>
      </c>
      <c r="AX59" s="157">
        <f t="shared" si="55"/>
        <v>13.273545182999245</v>
      </c>
      <c r="AY59" s="303" t="str">
        <f t="shared" si="59"/>
        <v/>
      </c>
      <c r="AZ59" s="52" t="str">
        <f t="shared" si="56"/>
        <v/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50.900000000000013</v>
      </c>
      <c r="P60" s="119"/>
      <c r="Q60" s="52" t="str">
        <f t="shared" si="57"/>
        <v/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/>
      <c r="AI60" s="52" t="str">
        <f t="shared" si="58"/>
        <v/>
      </c>
      <c r="AK60" s="125">
        <f t="shared" si="53"/>
        <v>3.3624543037554004</v>
      </c>
      <c r="AL60" s="157">
        <f t="shared" si="53"/>
        <v>4.4061213059664608</v>
      </c>
      <c r="AM60" s="157">
        <f t="shared" si="53"/>
        <v>6.4000000000000012</v>
      </c>
      <c r="AN60" s="157">
        <f t="shared" si="53"/>
        <v>5.0130958354239841</v>
      </c>
      <c r="AO60" s="157">
        <f t="shared" si="53"/>
        <v>3.816247463255642</v>
      </c>
      <c r="AP60" s="157">
        <f t="shared" si="53"/>
        <v>1.6204049315688276</v>
      </c>
      <c r="AQ60" s="157">
        <f t="shared" si="53"/>
        <v>9.7914274268927759</v>
      </c>
      <c r="AR60" s="157">
        <f t="shared" si="53"/>
        <v>28.659259259259258</v>
      </c>
      <c r="AS60" s="157">
        <f t="shared" si="53"/>
        <v>1.8691097325500186</v>
      </c>
      <c r="AT60" s="157">
        <f t="shared" si="53"/>
        <v>7.1277105473309144</v>
      </c>
      <c r="AU60" s="157">
        <f t="shared" si="53"/>
        <v>7.5646994134897314</v>
      </c>
      <c r="AV60" s="157">
        <f t="shared" si="53"/>
        <v>9.2515420676042428</v>
      </c>
      <c r="AW60" s="157">
        <f t="shared" si="54"/>
        <v>19.24436407474381</v>
      </c>
      <c r="AX60" s="157">
        <f t="shared" si="55"/>
        <v>11.364243614931235</v>
      </c>
      <c r="AY60" s="303" t="str">
        <f t="shared" si="59"/>
        <v/>
      </c>
      <c r="AZ60" s="52" t="str">
        <f t="shared" si="56"/>
        <v/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/>
      <c r="Q61" s="52" t="str">
        <f t="shared" si="57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/>
      <c r="AI61" s="52" t="str">
        <f t="shared" si="58"/>
        <v/>
      </c>
      <c r="AK61" s="125">
        <f t="shared" si="53"/>
        <v>4.6122054560321102</v>
      </c>
      <c r="AL61" s="157">
        <f t="shared" si="53"/>
        <v>2.7942440348298092</v>
      </c>
      <c r="AM61" s="157">
        <f t="shared" ref="AM61:AV63" si="61">IF(V61="","",(V61/D61)*10)</f>
        <v>5.6581284655773123</v>
      </c>
      <c r="AN61" s="157">
        <f t="shared" si="61"/>
        <v>6.3913902053712492</v>
      </c>
      <c r="AO61" s="157">
        <f t="shared" si="61"/>
        <v>6.9560857538035954</v>
      </c>
      <c r="AP61" s="157">
        <f t="shared" si="61"/>
        <v>7.400561051232839</v>
      </c>
      <c r="AQ61" s="157">
        <f t="shared" si="61"/>
        <v>6.129211918685602</v>
      </c>
      <c r="AR61" s="157">
        <f t="shared" si="61"/>
        <v>3.0930048533445875</v>
      </c>
      <c r="AS61" s="157">
        <f t="shared" si="61"/>
        <v>6.8194817892935706</v>
      </c>
      <c r="AT61" s="157">
        <f t="shared" si="61"/>
        <v>16.76100738167608</v>
      </c>
      <c r="AU61" s="157">
        <f t="shared" si="61"/>
        <v>10.166459008223278</v>
      </c>
      <c r="AV61" s="157">
        <f t="shared" si="61"/>
        <v>6.4409689639592713</v>
      </c>
      <c r="AW61" s="157">
        <f t="shared" ref="AW61:AW63" si="62">IF(AF61="","",(AF61/N61)*10)</f>
        <v>30.569509216078167</v>
      </c>
      <c r="AX61" s="157">
        <f t="shared" ref="AX61:AX63" si="63">IF(AG61="","",(AG61/O61)*10)</f>
        <v>13.213520306918907</v>
      </c>
      <c r="AY61" s="303" t="str">
        <f t="shared" si="59"/>
        <v/>
      </c>
      <c r="AZ61" s="52" t="str">
        <f t="shared" si="56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19"/>
      <c r="Q62" s="52" t="str">
        <f t="shared" si="57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/>
      <c r="AI62" s="52" t="str">
        <f t="shared" si="58"/>
        <v/>
      </c>
      <c r="AK62" s="125">
        <f t="shared" si="53"/>
        <v>3.2621192621192625</v>
      </c>
      <c r="AL62" s="157">
        <f t="shared" si="53"/>
        <v>3.8014623172103477</v>
      </c>
      <c r="AM62" s="157">
        <f t="shared" si="61"/>
        <v>2.0859264497878356</v>
      </c>
      <c r="AN62" s="157">
        <f t="shared" si="61"/>
        <v>7.1192005064664921</v>
      </c>
      <c r="AO62" s="157">
        <f t="shared" si="61"/>
        <v>7.7881030701754375</v>
      </c>
      <c r="AP62" s="157">
        <f t="shared" si="61"/>
        <v>4.5561525545694419</v>
      </c>
      <c r="AQ62" s="157">
        <f t="shared" si="61"/>
        <v>8.2780834479596539</v>
      </c>
      <c r="AR62" s="157">
        <f t="shared" si="61"/>
        <v>7.588015331401329</v>
      </c>
      <c r="AS62" s="157">
        <f t="shared" si="61"/>
        <v>7.0216712898751732</v>
      </c>
      <c r="AT62" s="157">
        <f t="shared" si="61"/>
        <v>6.3237308868501527</v>
      </c>
      <c r="AU62" s="157">
        <f t="shared" si="61"/>
        <v>5.4186705362078502</v>
      </c>
      <c r="AV62" s="157">
        <f t="shared" si="61"/>
        <v>12.885010555946518</v>
      </c>
      <c r="AW62" s="157">
        <f t="shared" si="62"/>
        <v>66.553839164016367</v>
      </c>
      <c r="AX62" s="157">
        <f t="shared" si="63"/>
        <v>7.4095160235448079</v>
      </c>
      <c r="AY62" s="303" t="str">
        <f t="shared" si="59"/>
        <v/>
      </c>
      <c r="AZ62" s="52" t="str">
        <f t="shared" si="56"/>
        <v/>
      </c>
      <c r="BB62" s="105"/>
      <c r="BC62" s="105"/>
    </row>
    <row r="63" spans="1:55" ht="20.100000000000001" customHeight="1" thickBot="1" x14ac:dyDescent="0.3">
      <c r="A63" s="35" t="str">
        <f>A19</f>
        <v>jan-jun</v>
      </c>
      <c r="B63" s="167">
        <f>SUM(B51:B56)</f>
        <v>1163.3500000000001</v>
      </c>
      <c r="C63" s="168">
        <f t="shared" ref="C63:P63" si="64">SUM(C51:C56)</f>
        <v>1507.5700000000002</v>
      </c>
      <c r="D63" s="168">
        <f t="shared" si="64"/>
        <v>1628.1899999999998</v>
      </c>
      <c r="E63" s="168">
        <f t="shared" si="64"/>
        <v>2218.1499999999996</v>
      </c>
      <c r="F63" s="168">
        <f t="shared" si="64"/>
        <v>1834.3899999999999</v>
      </c>
      <c r="G63" s="168">
        <f t="shared" si="64"/>
        <v>1027.8</v>
      </c>
      <c r="H63" s="168">
        <f t="shared" si="64"/>
        <v>1447.1999999999998</v>
      </c>
      <c r="I63" s="168">
        <f t="shared" si="64"/>
        <v>813.83</v>
      </c>
      <c r="J63" s="168">
        <f t="shared" si="64"/>
        <v>1054.23</v>
      </c>
      <c r="K63" s="168">
        <f t="shared" si="64"/>
        <v>1219.1999999999998</v>
      </c>
      <c r="L63" s="168">
        <f t="shared" si="64"/>
        <v>860.05</v>
      </c>
      <c r="M63" s="168">
        <f t="shared" si="64"/>
        <v>1009.8599999999999</v>
      </c>
      <c r="N63" s="168">
        <f t="shared" si="64"/>
        <v>1339.5099999999998</v>
      </c>
      <c r="O63" s="168">
        <f t="shared" si="64"/>
        <v>1341.3</v>
      </c>
      <c r="P63" s="169">
        <f t="shared" si="64"/>
        <v>700.73000000000025</v>
      </c>
      <c r="Q63" s="61">
        <f t="shared" si="57"/>
        <v>-0.47757399537761852</v>
      </c>
      <c r="S63" s="109"/>
      <c r="T63" s="167">
        <f>SUM(T51:T56)</f>
        <v>349.18300000000005</v>
      </c>
      <c r="U63" s="168">
        <f t="shared" ref="U63:AH63" si="65">SUM(U51:U56)</f>
        <v>578.35699999999997</v>
      </c>
      <c r="V63" s="168">
        <f t="shared" si="65"/>
        <v>529.52700000000004</v>
      </c>
      <c r="W63" s="168">
        <f t="shared" si="65"/>
        <v>506.06799999999998</v>
      </c>
      <c r="X63" s="168">
        <f t="shared" si="65"/>
        <v>541.33499999999992</v>
      </c>
      <c r="Y63" s="168">
        <f t="shared" si="65"/>
        <v>454.50199999999995</v>
      </c>
      <c r="Z63" s="168">
        <f t="shared" si="65"/>
        <v>546.404</v>
      </c>
      <c r="AA63" s="168">
        <f t="shared" si="65"/>
        <v>611.69000000000005</v>
      </c>
      <c r="AB63" s="168">
        <f t="shared" si="65"/>
        <v>780.53500000000008</v>
      </c>
      <c r="AC63" s="168">
        <f t="shared" si="65"/>
        <v>832.50799999999981</v>
      </c>
      <c r="AD63" s="168">
        <f t="shared" si="65"/>
        <v>1183.229</v>
      </c>
      <c r="AE63" s="168">
        <f t="shared" si="65"/>
        <v>1505.8610000000008</v>
      </c>
      <c r="AF63" s="168">
        <f t="shared" si="65"/>
        <v>1397.251</v>
      </c>
      <c r="AG63" s="168">
        <f t="shared" si="65"/>
        <v>1556.2269999999999</v>
      </c>
      <c r="AH63" s="169">
        <f t="shared" si="65"/>
        <v>1101.816</v>
      </c>
      <c r="AI63" s="61">
        <f t="shared" si="58"/>
        <v>-0.29199531944889778</v>
      </c>
      <c r="AK63" s="172">
        <f t="shared" si="53"/>
        <v>3.0015300640391973</v>
      </c>
      <c r="AL63" s="173">
        <f t="shared" si="53"/>
        <v>3.8363525408438743</v>
      </c>
      <c r="AM63" s="173">
        <f t="shared" si="61"/>
        <v>3.2522432885596899</v>
      </c>
      <c r="AN63" s="173">
        <f t="shared" si="61"/>
        <v>2.2814868246060911</v>
      </c>
      <c r="AO63" s="173">
        <f t="shared" si="61"/>
        <v>2.9510354940879528</v>
      </c>
      <c r="AP63" s="173">
        <f t="shared" si="61"/>
        <v>4.4220860089511573</v>
      </c>
      <c r="AQ63" s="173">
        <f t="shared" si="61"/>
        <v>3.7755942509673854</v>
      </c>
      <c r="AR63" s="173">
        <f t="shared" si="61"/>
        <v>7.5161888846565006</v>
      </c>
      <c r="AS63" s="173">
        <f t="shared" si="61"/>
        <v>7.4038397693103031</v>
      </c>
      <c r="AT63" s="173">
        <f t="shared" si="61"/>
        <v>6.828313648293963</v>
      </c>
      <c r="AU63" s="173">
        <f t="shared" si="61"/>
        <v>13.757676879251209</v>
      </c>
      <c r="AV63" s="173">
        <f t="shared" si="61"/>
        <v>14.911581803418306</v>
      </c>
      <c r="AW63" s="173">
        <f t="shared" si="62"/>
        <v>10.431060611716225</v>
      </c>
      <c r="AX63" s="173">
        <f t="shared" si="63"/>
        <v>11.602378289718928</v>
      </c>
      <c r="AY63" s="173">
        <f t="shared" si="59"/>
        <v>15.723830862100947</v>
      </c>
      <c r="AZ63" s="61">
        <f t="shared" si="56"/>
        <v>0.35522480559301456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66">SUM(E51:E53)</f>
        <v>1578.6399999999999</v>
      </c>
      <c r="F64" s="154">
        <f t="shared" si="66"/>
        <v>623.19000000000005</v>
      </c>
      <c r="G64" s="154">
        <f t="shared" si="66"/>
        <v>256.62</v>
      </c>
      <c r="H64" s="154">
        <f t="shared" si="66"/>
        <v>278.10999999999996</v>
      </c>
      <c r="I64" s="154">
        <f t="shared" si="66"/>
        <v>682.05000000000007</v>
      </c>
      <c r="J64" s="154">
        <f t="shared" si="66"/>
        <v>363.4</v>
      </c>
      <c r="K64" s="154">
        <f t="shared" si="66"/>
        <v>324.84000000000003</v>
      </c>
      <c r="L64" s="154">
        <f t="shared" si="66"/>
        <v>666.59</v>
      </c>
      <c r="M64" s="154">
        <f t="shared" si="66"/>
        <v>423.11999999999995</v>
      </c>
      <c r="N64" s="154">
        <f t="shared" si="66"/>
        <v>618.80999999999995</v>
      </c>
      <c r="O64" s="154">
        <f t="shared" si="66"/>
        <v>890.97999999999979</v>
      </c>
      <c r="P64" s="154">
        <f>IF(P53="","",SUM(P51:P53))</f>
        <v>410.33000000000015</v>
      </c>
      <c r="Q64" s="61">
        <f t="shared" si="57"/>
        <v>-0.53946216525623447</v>
      </c>
      <c r="S64" s="108" t="s">
        <v>85</v>
      </c>
      <c r="T64" s="19">
        <f>SUM(T51:T53)</f>
        <v>176.74100000000001</v>
      </c>
      <c r="U64" s="154">
        <f t="shared" ref="U64:AG64" si="67">SUM(U51:U53)</f>
        <v>391.447</v>
      </c>
      <c r="V64" s="154">
        <f t="shared" si="67"/>
        <v>211.98399999999998</v>
      </c>
      <c r="W64" s="154">
        <f t="shared" si="67"/>
        <v>232.916</v>
      </c>
      <c r="X64" s="154">
        <f t="shared" si="67"/>
        <v>266.57599999999996</v>
      </c>
      <c r="Y64" s="154">
        <f t="shared" si="67"/>
        <v>129.57999999999998</v>
      </c>
      <c r="Z64" s="154">
        <f t="shared" si="67"/>
        <v>229.95</v>
      </c>
      <c r="AA64" s="154">
        <f t="shared" si="67"/>
        <v>393.07100000000003</v>
      </c>
      <c r="AB64" s="154">
        <f t="shared" si="67"/>
        <v>307.45100000000002</v>
      </c>
      <c r="AC64" s="154">
        <f t="shared" si="67"/>
        <v>425.43199999999996</v>
      </c>
      <c r="AD64" s="154">
        <f t="shared" si="67"/>
        <v>1032.018</v>
      </c>
      <c r="AE64" s="154">
        <f t="shared" si="67"/>
        <v>380.52600000000007</v>
      </c>
      <c r="AF64" s="154">
        <f t="shared" si="67"/>
        <v>632.37499999999989</v>
      </c>
      <c r="AG64" s="154">
        <f t="shared" si="67"/>
        <v>896.42899999999975</v>
      </c>
      <c r="AH64" s="154">
        <f>IF(P64="","",SUM(AH51:AH53))</f>
        <v>637.7829999999999</v>
      </c>
      <c r="AI64" s="61">
        <f t="shared" si="58"/>
        <v>-0.28852926444816035</v>
      </c>
      <c r="AK64" s="124">
        <f t="shared" si="53"/>
        <v>3.4598790204177519</v>
      </c>
      <c r="AL64" s="156">
        <f t="shared" si="53"/>
        <v>3.819777710555333</v>
      </c>
      <c r="AM64" s="156">
        <f t="shared" si="53"/>
        <v>4.7040653293094268</v>
      </c>
      <c r="AN64" s="156">
        <f t="shared" si="53"/>
        <v>1.4754218821263874</v>
      </c>
      <c r="AO64" s="156">
        <f t="shared" si="53"/>
        <v>4.2776039410131732</v>
      </c>
      <c r="AP64" s="156">
        <f t="shared" si="53"/>
        <v>5.0494895175746235</v>
      </c>
      <c r="AQ64" s="156">
        <f t="shared" si="53"/>
        <v>8.2683110999244906</v>
      </c>
      <c r="AR64" s="156">
        <f t="shared" si="53"/>
        <v>5.7630818854922659</v>
      </c>
      <c r="AS64" s="156">
        <f t="shared" si="53"/>
        <v>8.4604017611447464</v>
      </c>
      <c r="AT64" s="156">
        <f t="shared" si="53"/>
        <v>13.096662972540326</v>
      </c>
      <c r="AU64" s="156">
        <f t="shared" si="53"/>
        <v>15.482050435800117</v>
      </c>
      <c r="AV64" s="156">
        <f t="shared" si="53"/>
        <v>8.9933352240499183</v>
      </c>
      <c r="AW64" s="156">
        <f t="shared" ref="AW64:AW66" si="68">(AF64/N64)*10</f>
        <v>10.219211066401641</v>
      </c>
      <c r="AX64" s="156">
        <f t="shared" ref="AX64:AX66" si="69">(AG64/O64)*10</f>
        <v>10.061157377269971</v>
      </c>
      <c r="AY64" s="156">
        <f>IF(AH64="","",(AH64/P64)*10)</f>
        <v>15.54317256842053</v>
      </c>
      <c r="AZ64" s="61">
        <f t="shared" si="56"/>
        <v>0.54486924173708406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70">SUM(E54:E56)</f>
        <v>639.50999999999988</v>
      </c>
      <c r="F65" s="154">
        <f t="shared" si="70"/>
        <v>1211.1999999999998</v>
      </c>
      <c r="G65" s="154">
        <f t="shared" si="70"/>
        <v>771.18000000000006</v>
      </c>
      <c r="H65" s="154">
        <f t="shared" si="70"/>
        <v>1169.0899999999999</v>
      </c>
      <c r="I65" s="154">
        <f t="shared" si="70"/>
        <v>131.77999999999997</v>
      </c>
      <c r="J65" s="154">
        <f t="shared" si="70"/>
        <v>690.83</v>
      </c>
      <c r="K65" s="154">
        <f t="shared" si="70"/>
        <v>894.35999999999967</v>
      </c>
      <c r="L65" s="154">
        <f t="shared" si="70"/>
        <v>193.45999999999995</v>
      </c>
      <c r="M65" s="154">
        <f t="shared" si="70"/>
        <v>586.74</v>
      </c>
      <c r="N65" s="154">
        <f t="shared" si="70"/>
        <v>720.69999999999982</v>
      </c>
      <c r="O65" s="154">
        <f t="shared" si="70"/>
        <v>450.32000000000016</v>
      </c>
      <c r="P65" s="154">
        <f>IF(P56="","",SUM(P54:P56))</f>
        <v>290.40000000000009</v>
      </c>
      <c r="Q65" s="52">
        <f t="shared" si="57"/>
        <v>-0.35512524427074083</v>
      </c>
      <c r="S65" s="109" t="s">
        <v>86</v>
      </c>
      <c r="T65" s="19">
        <f>SUM(T54:T56)</f>
        <v>172.44200000000001</v>
      </c>
      <c r="U65" s="154">
        <f t="shared" ref="U65:AG65" si="71">SUM(U54:U56)</f>
        <v>186.90999999999997</v>
      </c>
      <c r="V65" s="154">
        <f t="shared" si="71"/>
        <v>317.54300000000001</v>
      </c>
      <c r="W65" s="154">
        <f t="shared" si="71"/>
        <v>273.15200000000004</v>
      </c>
      <c r="X65" s="154">
        <f t="shared" si="71"/>
        <v>274.7589999999999</v>
      </c>
      <c r="Y65" s="154">
        <f t="shared" si="71"/>
        <v>324.92199999999997</v>
      </c>
      <c r="Z65" s="154">
        <f t="shared" si="71"/>
        <v>316.45400000000001</v>
      </c>
      <c r="AA65" s="154">
        <f t="shared" si="71"/>
        <v>218.61900000000003</v>
      </c>
      <c r="AB65" s="154">
        <f t="shared" si="71"/>
        <v>473.084</v>
      </c>
      <c r="AC65" s="154">
        <f t="shared" si="71"/>
        <v>407.07599999999996</v>
      </c>
      <c r="AD65" s="154">
        <f t="shared" si="71"/>
        <v>151.21100000000001</v>
      </c>
      <c r="AE65" s="154">
        <f t="shared" si="71"/>
        <v>1125.3350000000005</v>
      </c>
      <c r="AF65" s="154">
        <f t="shared" si="71"/>
        <v>764.87600000000009</v>
      </c>
      <c r="AG65" s="154">
        <f t="shared" si="71"/>
        <v>659.798</v>
      </c>
      <c r="AH65" s="154">
        <f>IF(AH56="","",SUM(AH54:AH56))</f>
        <v>464.03299999999996</v>
      </c>
      <c r="AI65" s="52">
        <f t="shared" si="58"/>
        <v>-0.29670444590617134</v>
      </c>
      <c r="AK65" s="125">
        <f t="shared" si="53"/>
        <v>2.6427082694783306</v>
      </c>
      <c r="AL65" s="157">
        <f t="shared" si="53"/>
        <v>3.8715356891337658</v>
      </c>
      <c r="AM65" s="157">
        <f t="shared" si="53"/>
        <v>2.6966413315782778</v>
      </c>
      <c r="AN65" s="157">
        <f t="shared" si="53"/>
        <v>4.2712701912401698</v>
      </c>
      <c r="AO65" s="157">
        <f t="shared" si="53"/>
        <v>2.2684857992073972</v>
      </c>
      <c r="AP65" s="157">
        <f t="shared" si="53"/>
        <v>4.2133094737934069</v>
      </c>
      <c r="AQ65" s="157">
        <f t="shared" si="53"/>
        <v>2.7068403630173901</v>
      </c>
      <c r="AR65" s="157">
        <f t="shared" si="53"/>
        <v>16.589694946122332</v>
      </c>
      <c r="AS65" s="157">
        <f t="shared" si="53"/>
        <v>6.8480523428339826</v>
      </c>
      <c r="AT65" s="157">
        <f t="shared" si="53"/>
        <v>4.5515899637729786</v>
      </c>
      <c r="AU65" s="157">
        <f t="shared" si="53"/>
        <v>7.8161377028843191</v>
      </c>
      <c r="AV65" s="157">
        <f t="shared" si="53"/>
        <v>19.179449159764129</v>
      </c>
      <c r="AW65" s="157">
        <f t="shared" si="68"/>
        <v>10.612959622589154</v>
      </c>
      <c r="AX65" s="157">
        <f t="shared" si="69"/>
        <v>14.651758749333801</v>
      </c>
      <c r="AY65" s="157">
        <f>IF(AH65="","",(AH65/P65)*10)</f>
        <v>15.979097796143245</v>
      </c>
      <c r="AZ65" s="52">
        <f t="shared" si="56"/>
        <v>9.0592472174700275E-2</v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72">SUM(E57:E59)</f>
        <v>632.67000000000007</v>
      </c>
      <c r="F66" s="154">
        <f t="shared" si="72"/>
        <v>431.12000000000012</v>
      </c>
      <c r="G66" s="154">
        <f t="shared" si="72"/>
        <v>1179.42</v>
      </c>
      <c r="H66" s="154">
        <f t="shared" si="72"/>
        <v>572.79999999999995</v>
      </c>
      <c r="I66" s="154">
        <f t="shared" si="72"/>
        <v>330.81000000000006</v>
      </c>
      <c r="J66" s="154">
        <f t="shared" si="72"/>
        <v>431.05</v>
      </c>
      <c r="K66" s="154">
        <f t="shared" si="72"/>
        <v>211.81999999999996</v>
      </c>
      <c r="L66" s="154">
        <f t="shared" si="72"/>
        <v>449.86999999999995</v>
      </c>
      <c r="M66" s="154">
        <f t="shared" si="72"/>
        <v>497.9500000000001</v>
      </c>
      <c r="N66" s="154">
        <f t="shared" si="72"/>
        <v>943.92000000000007</v>
      </c>
      <c r="O66" s="154">
        <f t="shared" si="72"/>
        <v>392.37</v>
      </c>
      <c r="P66" s="154" t="str">
        <f>IF(P59="","",SUM(P57:P59))</f>
        <v/>
      </c>
      <c r="Q66" s="52" t="str">
        <f t="shared" si="57"/>
        <v/>
      </c>
      <c r="S66" s="109" t="s">
        <v>87</v>
      </c>
      <c r="T66" s="19">
        <f>SUM(T57:T59)</f>
        <v>376.84800000000001</v>
      </c>
      <c r="U66" s="154">
        <f t="shared" ref="U66:AG66" si="73">SUM(U57:U59)</f>
        <v>361.52099999999996</v>
      </c>
      <c r="V66" s="154">
        <f t="shared" si="73"/>
        <v>353.411</v>
      </c>
      <c r="W66" s="154">
        <f t="shared" si="73"/>
        <v>296.82099999999997</v>
      </c>
      <c r="X66" s="154">
        <f t="shared" si="73"/>
        <v>289.45600000000002</v>
      </c>
      <c r="Y66" s="154">
        <f t="shared" si="73"/>
        <v>340.12899999999996</v>
      </c>
      <c r="Z66" s="154">
        <f t="shared" si="73"/>
        <v>363.57</v>
      </c>
      <c r="AA66" s="154">
        <f t="shared" si="73"/>
        <v>267.97200000000004</v>
      </c>
      <c r="AB66" s="154">
        <f t="shared" si="73"/>
        <v>304.03699999999998</v>
      </c>
      <c r="AC66" s="154">
        <f t="shared" si="73"/>
        <v>218.93900000000002</v>
      </c>
      <c r="AD66" s="154">
        <f t="shared" si="73"/>
        <v>237.03700000000001</v>
      </c>
      <c r="AE66" s="154">
        <f t="shared" si="73"/>
        <v>470.44100000000003</v>
      </c>
      <c r="AF66" s="154">
        <f t="shared" si="73"/>
        <v>626.85100000000011</v>
      </c>
      <c r="AG66" s="154">
        <f t="shared" si="73"/>
        <v>549.6110000000001</v>
      </c>
      <c r="AH66" s="154" t="str">
        <f>IF(AH59="","",SUM(AH57:AH59))</f>
        <v/>
      </c>
      <c r="AI66" s="52" t="str">
        <f t="shared" si="58"/>
        <v/>
      </c>
      <c r="AK66" s="125">
        <f t="shared" si="53"/>
        <v>3.3897744036268125</v>
      </c>
      <c r="AL66" s="157">
        <f t="shared" si="53"/>
        <v>7.8327591810204735</v>
      </c>
      <c r="AM66" s="157">
        <f t="shared" si="53"/>
        <v>3.0820099590996692</v>
      </c>
      <c r="AN66" s="157">
        <f t="shared" si="53"/>
        <v>4.691561161426967</v>
      </c>
      <c r="AO66" s="157">
        <f t="shared" si="53"/>
        <v>6.7140471330488012</v>
      </c>
      <c r="AP66" s="157">
        <f t="shared" si="53"/>
        <v>2.883866646317681</v>
      </c>
      <c r="AQ66" s="157">
        <f t="shared" si="53"/>
        <v>6.3472416201117321</v>
      </c>
      <c r="AR66" s="157">
        <f t="shared" si="53"/>
        <v>8.1004806384329378</v>
      </c>
      <c r="AS66" s="157">
        <f t="shared" si="53"/>
        <v>7.0534044774388116</v>
      </c>
      <c r="AT66" s="157">
        <f t="shared" si="53"/>
        <v>10.33608724388632</v>
      </c>
      <c r="AU66" s="157">
        <f t="shared" si="53"/>
        <v>5.2690110476359839</v>
      </c>
      <c r="AV66" s="157">
        <f t="shared" si="53"/>
        <v>9.4475549753991359</v>
      </c>
      <c r="AW66" s="157">
        <f t="shared" si="68"/>
        <v>6.6409335536909921</v>
      </c>
      <c r="AX66" s="157">
        <f t="shared" si="69"/>
        <v>14.007467441445575</v>
      </c>
      <c r="AY66" s="157" t="str">
        <f>IF(AH66="","",(AH66/P66)*10)</f>
        <v/>
      </c>
      <c r="AZ66" s="52" t="str">
        <f t="shared" si="56"/>
        <v/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74">IF(E62="","",SUM(E60:E62))</f>
        <v>385.83</v>
      </c>
      <c r="F67" s="155">
        <f t="shared" si="74"/>
        <v>322.33000000000004</v>
      </c>
      <c r="G67" s="155">
        <f t="shared" si="74"/>
        <v>812.32999999999993</v>
      </c>
      <c r="H67" s="155">
        <f t="shared" si="74"/>
        <v>269.86</v>
      </c>
      <c r="I67" s="155">
        <f t="shared" si="74"/>
        <v>299.23</v>
      </c>
      <c r="J67" s="155">
        <f t="shared" si="74"/>
        <v>522.41</v>
      </c>
      <c r="K67" s="155">
        <f t="shared" si="74"/>
        <v>441.44000000000005</v>
      </c>
      <c r="L67" s="155">
        <f t="shared" si="74"/>
        <v>589.30999999999995</v>
      </c>
      <c r="M67" s="155">
        <f t="shared" si="74"/>
        <v>520.89999999999975</v>
      </c>
      <c r="N67" s="155">
        <f t="shared" si="74"/>
        <v>277.97000000000008</v>
      </c>
      <c r="O67" s="155">
        <f t="shared" si="74"/>
        <v>583.4699999999998</v>
      </c>
      <c r="P67" s="155" t="str">
        <f t="shared" si="74"/>
        <v/>
      </c>
      <c r="Q67" s="55" t="str">
        <f t="shared" si="57"/>
        <v/>
      </c>
      <c r="S67" s="110" t="s">
        <v>88</v>
      </c>
      <c r="T67" s="21">
        <f>SUM(T60:T62)</f>
        <v>173.405</v>
      </c>
      <c r="U67" s="155">
        <f t="shared" ref="U67:AG67" si="75">SUM(U60:U62)</f>
        <v>230.471</v>
      </c>
      <c r="V67" s="155">
        <f t="shared" si="75"/>
        <v>139.79900000000001</v>
      </c>
      <c r="W67" s="155">
        <f t="shared" si="75"/>
        <v>227.17700000000002</v>
      </c>
      <c r="X67" s="155">
        <f t="shared" si="75"/>
        <v>179.22899999999998</v>
      </c>
      <c r="Y67" s="155">
        <f t="shared" si="75"/>
        <v>388.57100000000008</v>
      </c>
      <c r="Z67" s="155">
        <f t="shared" si="75"/>
        <v>211.57600000000002</v>
      </c>
      <c r="AA67" s="155">
        <f t="shared" si="75"/>
        <v>147.53800000000001</v>
      </c>
      <c r="AB67" s="155">
        <f t="shared" si="75"/>
        <v>238.09199999999998</v>
      </c>
      <c r="AC67" s="155">
        <f t="shared" si="75"/>
        <v>412.428</v>
      </c>
      <c r="AD67" s="155">
        <f t="shared" si="75"/>
        <v>487.82399999999996</v>
      </c>
      <c r="AE67" s="155">
        <f t="shared" si="75"/>
        <v>426.8599999999999</v>
      </c>
      <c r="AF67" s="155">
        <f t="shared" si="75"/>
        <v>741.05799999999999</v>
      </c>
      <c r="AG67" s="155">
        <f t="shared" si="75"/>
        <v>584.07000000000005</v>
      </c>
      <c r="AH67" s="155" t="str">
        <f>IF(AH62="","",SUM(AH60:AH62))</f>
        <v/>
      </c>
      <c r="AI67" s="55" t="str">
        <f t="shared" si="58"/>
        <v/>
      </c>
      <c r="AK67" s="126">
        <f t="shared" ref="AK67:AL67" si="76">(T67/B67)*10</f>
        <v>3.7013596875066703</v>
      </c>
      <c r="AL67" s="158">
        <f t="shared" si="76"/>
        <v>3.8103827395221956</v>
      </c>
      <c r="AM67" s="158">
        <f t="shared" ref="AM67:AV67" si="77">IF(V62="","",(V67/D67)*10)</f>
        <v>4.3919135434010883</v>
      </c>
      <c r="AN67" s="158">
        <f t="shared" si="77"/>
        <v>5.8880076717725425</v>
      </c>
      <c r="AO67" s="158">
        <f t="shared" si="77"/>
        <v>5.5604194459094707</v>
      </c>
      <c r="AP67" s="158">
        <f t="shared" si="77"/>
        <v>4.7834131449041664</v>
      </c>
      <c r="AQ67" s="158">
        <f t="shared" si="77"/>
        <v>7.840213444008004</v>
      </c>
      <c r="AR67" s="158">
        <f t="shared" si="77"/>
        <v>4.9305885105103098</v>
      </c>
      <c r="AS67" s="158">
        <f t="shared" si="77"/>
        <v>4.5575697249286957</v>
      </c>
      <c r="AT67" s="158">
        <f t="shared" si="77"/>
        <v>9.3427872417542588</v>
      </c>
      <c r="AU67" s="158">
        <f t="shared" si="77"/>
        <v>8.2778843053740818</v>
      </c>
      <c r="AV67" s="158">
        <f t="shared" si="77"/>
        <v>8.1946630831253628</v>
      </c>
      <c r="AW67" s="158">
        <f t="shared" ref="AW67" si="78">IF(AF62="","",(AF67/N67)*10)</f>
        <v>26.659639529445617</v>
      </c>
      <c r="AX67" s="158">
        <f t="shared" ref="AX67" si="79">IF(AG62="","",(AG67/O67)*10)</f>
        <v>10.010283305054248</v>
      </c>
      <c r="AY67" s="158" t="str">
        <f>IF(AH62="","",(AH67/P67)*10)</f>
        <v/>
      </c>
      <c r="AZ67" s="55" t="str">
        <f t="shared" si="56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19:P23 T19:AH23 B41:O45 T41:AH45 B63:P67 T63:AH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opLeftCell="A4" zoomScale="112" zoomScaleNormal="112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3" max="3" width="9.85546875" bestFit="1" customWidth="1"/>
    <col min="4" max="4" width="12" bestFit="1" customWidth="1"/>
    <col min="5" max="6" width="9.140625" customWidth="1"/>
    <col min="7" max="7" width="10.85546875" customWidth="1"/>
    <col min="8" max="8" width="1.85546875" customWidth="1"/>
    <col min="10" max="10" width="11" bestFit="1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39" t="s">
        <v>3</v>
      </c>
      <c r="B4" s="315"/>
      <c r="C4" s="358" t="s">
        <v>1</v>
      </c>
      <c r="D4" s="356"/>
      <c r="E4" s="351" t="s">
        <v>104</v>
      </c>
      <c r="F4" s="351"/>
      <c r="G4" s="130" t="s">
        <v>0</v>
      </c>
      <c r="I4" s="352">
        <v>1000</v>
      </c>
      <c r="J4" s="351"/>
      <c r="K4" s="361" t="s">
        <v>104</v>
      </c>
      <c r="L4" s="362"/>
      <c r="M4" s="130" t="s">
        <v>0</v>
      </c>
      <c r="O4" s="350" t="s">
        <v>22</v>
      </c>
      <c r="P4" s="351"/>
      <c r="Q4" s="130" t="s">
        <v>0</v>
      </c>
    </row>
    <row r="5" spans="1:20" x14ac:dyDescent="0.25">
      <c r="A5" s="357"/>
      <c r="B5" s="316"/>
      <c r="C5" s="359" t="s">
        <v>155</v>
      </c>
      <c r="D5" s="349"/>
      <c r="E5" s="353" t="str">
        <f>C5</f>
        <v>jan-jun</v>
      </c>
      <c r="F5" s="353"/>
      <c r="G5" s="131" t="s">
        <v>148</v>
      </c>
      <c r="I5" s="348" t="str">
        <f>C5</f>
        <v>jan-jun</v>
      </c>
      <c r="J5" s="353"/>
      <c r="K5" s="354" t="str">
        <f>C5</f>
        <v>jan-jun</v>
      </c>
      <c r="L5" s="355"/>
      <c r="M5" s="131" t="str">
        <f>G5</f>
        <v>2024 /2023</v>
      </c>
      <c r="O5" s="348" t="str">
        <f>C5</f>
        <v>jan-jun</v>
      </c>
      <c r="P5" s="349"/>
      <c r="Q5" s="131" t="str">
        <f>G5</f>
        <v>2024 /2023</v>
      </c>
    </row>
    <row r="6" spans="1:20" ht="19.5" customHeight="1" x14ac:dyDescent="0.25">
      <c r="A6" s="357"/>
      <c r="B6" s="316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736091.81999999983</v>
      </c>
      <c r="D7" s="210">
        <f>D8+D9</f>
        <v>788336.78000000049</v>
      </c>
      <c r="E7" s="216">
        <f t="shared" ref="E7" si="0">C7/$C$20</f>
        <v>0.46597530002138188</v>
      </c>
      <c r="F7" s="217">
        <f t="shared" ref="F7" si="1">D7/$D$20</f>
        <v>0.45962212148839315</v>
      </c>
      <c r="G7" s="53">
        <f>(D7-C7)/C7</f>
        <v>7.0976145340129818E-2</v>
      </c>
      <c r="I7" s="224">
        <f>I8+I9</f>
        <v>218360.91800000012</v>
      </c>
      <c r="J7" s="225">
        <f>J8+J9</f>
        <v>228118.34000000003</v>
      </c>
      <c r="K7" s="229">
        <f t="shared" ref="K7" si="2">I7/$I$20</f>
        <v>0.48865982216827203</v>
      </c>
      <c r="L7" s="230">
        <f t="shared" ref="L7" si="3">J7/$J$20</f>
        <v>0.50418934844554442</v>
      </c>
      <c r="M7" s="53">
        <f>(J7-I7)/I7</f>
        <v>4.4684836871769787E-2</v>
      </c>
      <c r="O7" s="63">
        <f t="shared" ref="O7" si="4">(I7/C7)*10</f>
        <v>2.9664902131367277</v>
      </c>
      <c r="P7" s="237">
        <f t="shared" ref="P7" si="5">(J7/D7)*10</f>
        <v>2.8936660801237752</v>
      </c>
      <c r="Q7" s="53">
        <f>(P7-O7)/O7</f>
        <v>-2.4548920704494472E-2</v>
      </c>
    </row>
    <row r="8" spans="1:20" ht="20.100000000000001" customHeight="1" x14ac:dyDescent="0.25">
      <c r="A8" s="8" t="s">
        <v>4</v>
      </c>
      <c r="C8" s="19">
        <v>365196.29</v>
      </c>
      <c r="D8" s="140">
        <v>403262.34</v>
      </c>
      <c r="E8" s="214">
        <f t="shared" ref="E8:E19" si="6">C8/$C$20</f>
        <v>0.23118372759453518</v>
      </c>
      <c r="F8" s="215">
        <f t="shared" ref="F8:F19" si="7">D8/$D$20</f>
        <v>0.23511308482546459</v>
      </c>
      <c r="G8" s="52">
        <f>(D8-C8)/C8</f>
        <v>0.10423449263408467</v>
      </c>
      <c r="I8" s="19">
        <v>123145.44200000013</v>
      </c>
      <c r="J8" s="140">
        <v>130204.26</v>
      </c>
      <c r="K8" s="227">
        <f t="shared" ref="K8:K19" si="8">I8/$I$20</f>
        <v>0.27558150212829424</v>
      </c>
      <c r="L8" s="228">
        <f t="shared" ref="L8:L19" si="9">J8/$J$20</f>
        <v>0.28777870737720718</v>
      </c>
      <c r="M8" s="52">
        <f>(J8-I8)/I8</f>
        <v>5.7320984726335719E-2</v>
      </c>
      <c r="O8" s="27">
        <f t="shared" ref="O8:O20" si="10">(I8/C8)*10</f>
        <v>3.3720343106442874</v>
      </c>
      <c r="P8" s="143">
        <f t="shared" ref="P8:P20" si="11">(J8/D8)*10</f>
        <v>3.2287731108240854</v>
      </c>
      <c r="Q8" s="52">
        <f>(P8-O8)/O8</f>
        <v>-4.2485095530605504E-2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370895.5299999998</v>
      </c>
      <c r="D9" s="140">
        <v>385074.44000000053</v>
      </c>
      <c r="E9" s="214">
        <f t="shared" si="6"/>
        <v>0.23479157242684667</v>
      </c>
      <c r="F9" s="215">
        <f t="shared" si="7"/>
        <v>0.22450903666292862</v>
      </c>
      <c r="G9" s="52">
        <f>(D9-C9)/C9</f>
        <v>3.8228851126894788E-2</v>
      </c>
      <c r="I9" s="19">
        <v>95215.475999999981</v>
      </c>
      <c r="J9" s="140">
        <v>97914.080000000031</v>
      </c>
      <c r="K9" s="227">
        <f t="shared" si="8"/>
        <v>0.21307832003997776</v>
      </c>
      <c r="L9" s="228">
        <f t="shared" si="9"/>
        <v>0.21641064106833727</v>
      </c>
      <c r="M9" s="52">
        <f>(J9-I9)/I9</f>
        <v>2.8342073299093214E-2</v>
      </c>
      <c r="O9" s="27">
        <f t="shared" si="10"/>
        <v>2.5671777710559098</v>
      </c>
      <c r="P9" s="143">
        <f t="shared" si="11"/>
        <v>2.5427312184106503</v>
      </c>
      <c r="Q9" s="52">
        <f t="shared" ref="Q9:Q20" si="12">(P9-O9)/O9</f>
        <v>-9.5227346235568153E-3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547818.49000000057</v>
      </c>
      <c r="D10" s="210">
        <f>D11+D12</f>
        <v>645000.34000000102</v>
      </c>
      <c r="E10" s="216">
        <f t="shared" si="6"/>
        <v>0.34679081916031984</v>
      </c>
      <c r="F10" s="217">
        <f t="shared" si="7"/>
        <v>0.37605301712744543</v>
      </c>
      <c r="G10" s="53">
        <f>(D10-C10)/C10</f>
        <v>0.17739790053453716</v>
      </c>
      <c r="I10" s="224">
        <f>I11+I12</f>
        <v>74419.440000000046</v>
      </c>
      <c r="J10" s="225">
        <f>J11+J12</f>
        <v>80113.70899999993</v>
      </c>
      <c r="K10" s="229">
        <f t="shared" si="8"/>
        <v>0.16653983070478937</v>
      </c>
      <c r="L10" s="230">
        <f t="shared" si="9"/>
        <v>0.17706808993203224</v>
      </c>
      <c r="M10" s="53">
        <f>(J10-I10)/I10</f>
        <v>7.6515880796736449E-2</v>
      </c>
      <c r="O10" s="63">
        <f t="shared" si="10"/>
        <v>1.3584689337521261</v>
      </c>
      <c r="P10" s="237">
        <f t="shared" si="11"/>
        <v>1.2420723530161211</v>
      </c>
      <c r="Q10" s="53">
        <f t="shared" si="12"/>
        <v>-8.5682180758094084E-2</v>
      </c>
      <c r="T10" s="2"/>
    </row>
    <row r="11" spans="1:20" ht="20.100000000000001" customHeight="1" x14ac:dyDescent="0.25">
      <c r="A11" s="8"/>
      <c r="B11" t="s">
        <v>6</v>
      </c>
      <c r="C11" s="19">
        <v>531587.33000000054</v>
      </c>
      <c r="D11" s="140">
        <v>630921.15000000095</v>
      </c>
      <c r="E11" s="214">
        <f t="shared" si="6"/>
        <v>0.33651585149297769</v>
      </c>
      <c r="F11" s="215">
        <f t="shared" si="7"/>
        <v>0.36784446040294733</v>
      </c>
      <c r="G11" s="52">
        <f t="shared" ref="G11:G19" si="13">(D11-C11)/C11</f>
        <v>0.18686265528563353</v>
      </c>
      <c r="I11" s="19">
        <v>70914.276000000042</v>
      </c>
      <c r="J11" s="140">
        <v>76873.493999999933</v>
      </c>
      <c r="K11" s="227">
        <f t="shared" si="8"/>
        <v>0.1586957859343299</v>
      </c>
      <c r="L11" s="228">
        <f t="shared" si="9"/>
        <v>0.16990653558408514</v>
      </c>
      <c r="M11" s="52">
        <f t="shared" ref="M11:M19" si="14">(J11-I11)/I11</f>
        <v>8.4034109013534711E-2</v>
      </c>
      <c r="O11" s="27">
        <f t="shared" si="10"/>
        <v>1.3340098982419306</v>
      </c>
      <c r="P11" s="143">
        <f t="shared" si="11"/>
        <v>1.2184326678539752</v>
      </c>
      <c r="Q11" s="52">
        <f t="shared" si="12"/>
        <v>-8.6638960130860143E-2</v>
      </c>
    </row>
    <row r="12" spans="1:20" ht="20.100000000000001" customHeight="1" x14ac:dyDescent="0.25">
      <c r="A12" s="8"/>
      <c r="B12" t="s">
        <v>39</v>
      </c>
      <c r="C12" s="19">
        <v>16231.16</v>
      </c>
      <c r="D12" s="140">
        <v>14079.19000000001</v>
      </c>
      <c r="E12" s="218">
        <f t="shared" si="6"/>
        <v>1.0274967667342172E-2</v>
      </c>
      <c r="F12" s="219">
        <f t="shared" si="7"/>
        <v>8.2085567244980888E-3</v>
      </c>
      <c r="G12" s="52">
        <f t="shared" si="13"/>
        <v>-0.13258263734692963</v>
      </c>
      <c r="I12" s="19">
        <v>3505.1640000000007</v>
      </c>
      <c r="J12" s="140">
        <v>3240.2150000000001</v>
      </c>
      <c r="K12" s="231">
        <f t="shared" si="8"/>
        <v>7.8440447704594667E-3</v>
      </c>
      <c r="L12" s="232">
        <f t="shared" si="9"/>
        <v>7.1615543479471204E-3</v>
      </c>
      <c r="M12" s="52">
        <f t="shared" si="14"/>
        <v>-7.5588189311541626E-2</v>
      </c>
      <c r="O12" s="27">
        <f t="shared" si="10"/>
        <v>2.1595277232187966</v>
      </c>
      <c r="P12" s="143">
        <f t="shared" si="11"/>
        <v>2.3014214596152178</v>
      </c>
      <c r="Q12" s="52">
        <f t="shared" si="12"/>
        <v>6.5705911005822723E-2</v>
      </c>
    </row>
    <row r="13" spans="1:20" ht="20.100000000000001" customHeight="1" x14ac:dyDescent="0.25">
      <c r="A13" s="23" t="s">
        <v>130</v>
      </c>
      <c r="B13" s="15"/>
      <c r="C13" s="78">
        <f>SUM(C14:C16)</f>
        <v>272437.74</v>
      </c>
      <c r="D13" s="210">
        <f>SUM(D14:D16)</f>
        <v>254728.52999999994</v>
      </c>
      <c r="E13" s="216">
        <f t="shared" si="6"/>
        <v>0.17246388858613762</v>
      </c>
      <c r="F13" s="217">
        <f t="shared" si="7"/>
        <v>0.14851377017094103</v>
      </c>
      <c r="G13" s="53">
        <f t="shared" si="13"/>
        <v>-6.5002778249445364E-2</v>
      </c>
      <c r="I13" s="224">
        <f>SUM(I14:I16)</f>
        <v>145334.99700000006</v>
      </c>
      <c r="J13" s="225">
        <f>SUM(J14:J16)</f>
        <v>135107.95600000006</v>
      </c>
      <c r="K13" s="229">
        <f t="shared" si="8"/>
        <v>0.32523848332990768</v>
      </c>
      <c r="L13" s="230">
        <f t="shared" si="9"/>
        <v>0.29861690342586794</v>
      </c>
      <c r="M13" s="53">
        <f t="shared" si="14"/>
        <v>-7.0368742636709822E-2</v>
      </c>
      <c r="O13" s="63">
        <f t="shared" si="10"/>
        <v>5.3346132220888363</v>
      </c>
      <c r="P13" s="237">
        <f t="shared" si="11"/>
        <v>5.3039977893328283</v>
      </c>
      <c r="Q13" s="53">
        <f t="shared" si="12"/>
        <v>-5.7390163975224642E-3</v>
      </c>
    </row>
    <row r="14" spans="1:20" ht="20.100000000000001" customHeight="1" x14ac:dyDescent="0.25">
      <c r="A14" s="8"/>
      <c r="B14" s="3" t="s">
        <v>7</v>
      </c>
      <c r="C14" s="31">
        <v>253812.03999999995</v>
      </c>
      <c r="D14" s="141">
        <v>236231.0499999999</v>
      </c>
      <c r="E14" s="214">
        <f t="shared" si="6"/>
        <v>0.16067308218156667</v>
      </c>
      <c r="F14" s="215">
        <f t="shared" si="7"/>
        <v>0.13772922831588622</v>
      </c>
      <c r="G14" s="52">
        <f t="shared" si="13"/>
        <v>-6.926775420110115E-2</v>
      </c>
      <c r="I14" s="31">
        <v>135135.11400000006</v>
      </c>
      <c r="J14" s="141">
        <v>125737.82300000006</v>
      </c>
      <c r="K14" s="227">
        <f t="shared" si="8"/>
        <v>0.30241263583591071</v>
      </c>
      <c r="L14" s="228">
        <f t="shared" si="9"/>
        <v>0.27790694537462973</v>
      </c>
      <c r="M14" s="52">
        <f t="shared" si="14"/>
        <v>-6.9539964276050359E-2</v>
      </c>
      <c r="O14" s="27">
        <f t="shared" si="10"/>
        <v>5.3242200015413008</v>
      </c>
      <c r="P14" s="143">
        <f t="shared" si="11"/>
        <v>5.322662833696084</v>
      </c>
      <c r="Q14" s="52">
        <f t="shared" si="12"/>
        <v>-2.9246872683061267E-4</v>
      </c>
      <c r="S14" s="119"/>
    </row>
    <row r="15" spans="1:20" ht="20.100000000000001" customHeight="1" x14ac:dyDescent="0.25">
      <c r="A15" s="8"/>
      <c r="B15" s="3" t="s">
        <v>8</v>
      </c>
      <c r="C15" s="31">
        <v>11653.100000000006</v>
      </c>
      <c r="D15" s="141">
        <v>11439.680000000017</v>
      </c>
      <c r="E15" s="214">
        <f t="shared" si="6"/>
        <v>7.3768742175115724E-3</v>
      </c>
      <c r="F15" s="215">
        <f t="shared" si="7"/>
        <v>6.6696494748708108E-3</v>
      </c>
      <c r="G15" s="52">
        <f t="shared" si="13"/>
        <v>-1.8314439934437106E-2</v>
      </c>
      <c r="I15" s="31">
        <v>8471.2920000000031</v>
      </c>
      <c r="J15" s="141">
        <v>7558.9480000000003</v>
      </c>
      <c r="K15" s="227">
        <f t="shared" si="8"/>
        <v>1.8957513460607017E-2</v>
      </c>
      <c r="L15" s="228">
        <f t="shared" si="9"/>
        <v>1.6706859549537975E-2</v>
      </c>
      <c r="M15" s="52">
        <f t="shared" si="14"/>
        <v>-0.1076983298415404</v>
      </c>
      <c r="O15" s="27">
        <f t="shared" si="10"/>
        <v>7.2695608893770745</v>
      </c>
      <c r="P15" s="143">
        <f t="shared" si="11"/>
        <v>6.607656857534467</v>
      </c>
      <c r="Q15" s="52">
        <f t="shared" si="12"/>
        <v>-9.1051446148534262E-2</v>
      </c>
    </row>
    <row r="16" spans="1:20" ht="20.100000000000001" customHeight="1" x14ac:dyDescent="0.25">
      <c r="A16" s="32"/>
      <c r="B16" s="33" t="s">
        <v>9</v>
      </c>
      <c r="C16" s="211">
        <v>6972.6000000000058</v>
      </c>
      <c r="D16" s="212">
        <v>7057.8000000000047</v>
      </c>
      <c r="E16" s="218">
        <f t="shared" si="6"/>
        <v>4.4139321870593409E-3</v>
      </c>
      <c r="F16" s="219">
        <f t="shared" si="7"/>
        <v>4.1148923801839887E-3</v>
      </c>
      <c r="G16" s="52">
        <f t="shared" si="13"/>
        <v>1.2219258239394033E-2</v>
      </c>
      <c r="I16" s="211">
        <v>1728.590999999999</v>
      </c>
      <c r="J16" s="212">
        <v>1811.1850000000009</v>
      </c>
      <c r="K16" s="231">
        <f t="shared" si="8"/>
        <v>3.8683340333899611E-3</v>
      </c>
      <c r="L16" s="232">
        <f t="shared" si="9"/>
        <v>4.00309850170023E-3</v>
      </c>
      <c r="M16" s="52">
        <f t="shared" si="14"/>
        <v>4.7781111899808527E-2</v>
      </c>
      <c r="O16" s="27">
        <f t="shared" si="10"/>
        <v>2.479119697100074</v>
      </c>
      <c r="P16" s="143">
        <f t="shared" si="11"/>
        <v>2.5662175182068059</v>
      </c>
      <c r="Q16" s="52">
        <f t="shared" si="12"/>
        <v>3.5132559839129086E-2</v>
      </c>
    </row>
    <row r="17" spans="1:17" ht="20.100000000000001" customHeight="1" x14ac:dyDescent="0.25">
      <c r="A17" s="8" t="s">
        <v>131</v>
      </c>
      <c r="B17" s="3"/>
      <c r="C17" s="19">
        <v>1195.4399999999996</v>
      </c>
      <c r="D17" s="140">
        <v>1799.89</v>
      </c>
      <c r="E17" s="214">
        <f t="shared" si="6"/>
        <v>7.5676090607495236E-4</v>
      </c>
      <c r="F17" s="215">
        <f t="shared" si="7"/>
        <v>1.0493855941184724E-3</v>
      </c>
      <c r="G17" s="54">
        <f t="shared" si="13"/>
        <v>0.50562972629324832</v>
      </c>
      <c r="I17" s="31">
        <v>961.17899999999986</v>
      </c>
      <c r="J17" s="141">
        <v>1008.2089999999999</v>
      </c>
      <c r="K17" s="227">
        <f t="shared" si="8"/>
        <v>2.1509781306739023E-3</v>
      </c>
      <c r="L17" s="228">
        <f t="shared" si="9"/>
        <v>2.2283532258166256E-3</v>
      </c>
      <c r="M17" s="54">
        <f t="shared" si="14"/>
        <v>4.8929491801215065E-2</v>
      </c>
      <c r="O17" s="238">
        <f t="shared" si="10"/>
        <v>8.0403784380646464</v>
      </c>
      <c r="P17" s="239">
        <f t="shared" si="11"/>
        <v>5.6015034252093177</v>
      </c>
      <c r="Q17" s="54">
        <f t="shared" si="12"/>
        <v>-0.30332838580199672</v>
      </c>
    </row>
    <row r="18" spans="1:17" ht="20.100000000000001" customHeight="1" x14ac:dyDescent="0.25">
      <c r="A18" s="8" t="s">
        <v>10</v>
      </c>
      <c r="C18" s="19">
        <v>8448.3300000000017</v>
      </c>
      <c r="D18" s="140">
        <v>7598.8000000000047</v>
      </c>
      <c r="E18" s="214">
        <f t="shared" si="6"/>
        <v>5.348127773556352E-3</v>
      </c>
      <c r="F18" s="215">
        <f t="shared" si="7"/>
        <v>4.4303103259573937E-3</v>
      </c>
      <c r="G18" s="52">
        <f t="shared" si="13"/>
        <v>-0.1005559678658382</v>
      </c>
      <c r="I18" s="19">
        <v>4569.574999999998</v>
      </c>
      <c r="J18" s="140">
        <v>4395.8470000000007</v>
      </c>
      <c r="K18" s="227">
        <f t="shared" si="8"/>
        <v>1.0226041030311933E-2</v>
      </c>
      <c r="L18" s="228">
        <f t="shared" si="9"/>
        <v>9.7157433058486266E-3</v>
      </c>
      <c r="M18" s="52">
        <f t="shared" si="14"/>
        <v>-3.801841527931972E-2</v>
      </c>
      <c r="O18" s="27">
        <f t="shared" si="10"/>
        <v>5.4088500330834579</v>
      </c>
      <c r="P18" s="143">
        <f t="shared" si="11"/>
        <v>5.7849226193609491</v>
      </c>
      <c r="Q18" s="52">
        <f t="shared" si="12"/>
        <v>6.9529120603682382E-2</v>
      </c>
    </row>
    <row r="19" spans="1:17" ht="20.100000000000001" customHeight="1" thickBot="1" x14ac:dyDescent="0.3">
      <c r="A19" s="8" t="s">
        <v>11</v>
      </c>
      <c r="B19" s="10"/>
      <c r="C19" s="21">
        <v>13688.090000000011</v>
      </c>
      <c r="D19" s="142">
        <v>17720.25</v>
      </c>
      <c r="E19" s="220">
        <f t="shared" si="6"/>
        <v>8.6651035525291999E-3</v>
      </c>
      <c r="F19" s="221">
        <f t="shared" si="7"/>
        <v>1.0331395293144504E-2</v>
      </c>
      <c r="G19" s="55">
        <f t="shared" si="13"/>
        <v>0.29457433433006253</v>
      </c>
      <c r="I19" s="21">
        <v>3210.5959999999982</v>
      </c>
      <c r="J19" s="142">
        <v>3701.7129999999993</v>
      </c>
      <c r="K19" s="233">
        <f t="shared" si="8"/>
        <v>7.1848446360450076E-3</v>
      </c>
      <c r="L19" s="234">
        <f t="shared" si="9"/>
        <v>8.1815616648902544E-3</v>
      </c>
      <c r="M19" s="55">
        <f t="shared" si="14"/>
        <v>0.15296754870435314</v>
      </c>
      <c r="O19" s="240">
        <f t="shared" si="10"/>
        <v>2.3455398086950012</v>
      </c>
      <c r="P19" s="241">
        <f t="shared" si="11"/>
        <v>2.0889733496987906</v>
      </c>
      <c r="Q19" s="55">
        <f t="shared" si="12"/>
        <v>-0.10938482393055513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1579679.9100000006</v>
      </c>
      <c r="D20" s="145">
        <f>D8+D9+D10+D13+D17+D18+D19</f>
        <v>1715184.5900000015</v>
      </c>
      <c r="E20" s="222">
        <f>E8+E9+E10+E13+E17+E18+E19</f>
        <v>0.99999999999999978</v>
      </c>
      <c r="F20" s="223">
        <f>F8+F9+F10+F13+F17+F18+F19</f>
        <v>1</v>
      </c>
      <c r="G20" s="55">
        <f>(D20-C20)/C20</f>
        <v>8.5779833713274745E-2</v>
      </c>
      <c r="H20" s="1"/>
      <c r="I20" s="213">
        <f>I8+I9+I10+I13+I17+I18+I19</f>
        <v>446856.70500000025</v>
      </c>
      <c r="J20" s="226">
        <f>J8+J9+J10+J13+J17+J18+J19</f>
        <v>452445.77399999998</v>
      </c>
      <c r="K20" s="235">
        <f>K8+K9+K10+K13+K17+K18+K19</f>
        <v>0.99999999999999978</v>
      </c>
      <c r="L20" s="236">
        <f>L8+L9+L10+L13+L17+L18+L19</f>
        <v>1</v>
      </c>
      <c r="M20" s="55">
        <f>(J20-I20)/I20</f>
        <v>1.2507519608550404E-2</v>
      </c>
      <c r="N20" s="1"/>
      <c r="O20" s="24">
        <f t="shared" si="10"/>
        <v>2.8287800722869232</v>
      </c>
      <c r="P20" s="242">
        <f t="shared" si="11"/>
        <v>2.637883855987766</v>
      </c>
      <c r="Q20" s="55">
        <f t="shared" si="12"/>
        <v>-6.7483583531054589E-2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9" t="s">
        <v>2</v>
      </c>
      <c r="B24" s="315"/>
      <c r="C24" s="358" t="s">
        <v>1</v>
      </c>
      <c r="D24" s="356"/>
      <c r="E24" s="351" t="s">
        <v>105</v>
      </c>
      <c r="F24" s="351"/>
      <c r="G24" s="130" t="s">
        <v>0</v>
      </c>
      <c r="I24" s="352">
        <v>1000</v>
      </c>
      <c r="J24" s="356"/>
      <c r="K24" s="351" t="s">
        <v>105</v>
      </c>
      <c r="L24" s="351"/>
      <c r="M24" s="130" t="s">
        <v>0</v>
      </c>
      <c r="O24" s="350" t="s">
        <v>22</v>
      </c>
      <c r="P24" s="351"/>
      <c r="Q24" s="130" t="s">
        <v>0</v>
      </c>
    </row>
    <row r="25" spans="1:17" ht="15" customHeight="1" x14ac:dyDescent="0.25">
      <c r="A25" s="357"/>
      <c r="B25" s="316"/>
      <c r="C25" s="359" t="str">
        <f>C5</f>
        <v>jan-jun</v>
      </c>
      <c r="D25" s="349"/>
      <c r="E25" s="353" t="str">
        <f>C5</f>
        <v>jan-jun</v>
      </c>
      <c r="F25" s="353"/>
      <c r="G25" s="131" t="str">
        <f>G5</f>
        <v>2024 /2023</v>
      </c>
      <c r="I25" s="348" t="str">
        <f>C5</f>
        <v>jan-jun</v>
      </c>
      <c r="J25" s="349"/>
      <c r="K25" s="360" t="str">
        <f>C5</f>
        <v>jan-jun</v>
      </c>
      <c r="L25" s="355"/>
      <c r="M25" s="131" t="str">
        <f>G5</f>
        <v>2024 /2023</v>
      </c>
      <c r="O25" s="348" t="str">
        <f>C5</f>
        <v>jan-jun</v>
      </c>
      <c r="P25" s="349"/>
      <c r="Q25" s="131" t="str">
        <f>G5</f>
        <v>2024 /2023</v>
      </c>
    </row>
    <row r="26" spans="1:17" ht="19.5" customHeight="1" x14ac:dyDescent="0.25">
      <c r="A26" s="357"/>
      <c r="B26" s="316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307446.09999999974</v>
      </c>
      <c r="D27" s="210">
        <f>D28+D29</f>
        <v>315013.27999999991</v>
      </c>
      <c r="E27" s="216">
        <f>C27/$C$40</f>
        <v>0.43337902348438029</v>
      </c>
      <c r="F27" s="217">
        <f>D27/$D$40</f>
        <v>0.37892327536131803</v>
      </c>
      <c r="G27" s="53">
        <f>(D27-C27)/C27</f>
        <v>2.4613029731065619E-2</v>
      </c>
      <c r="I27" s="78">
        <f>I28+I29</f>
        <v>78209.595999999976</v>
      </c>
      <c r="J27" s="210">
        <f>J28+J29</f>
        <v>78711.216999999961</v>
      </c>
      <c r="K27" s="216">
        <f>I27/$I$40</f>
        <v>0.40178203298936754</v>
      </c>
      <c r="L27" s="217">
        <f>J27/$J$40</f>
        <v>0.38413304218538891</v>
      </c>
      <c r="M27" s="53">
        <f>(J27-I27)/I27</f>
        <v>6.4138037485832917E-3</v>
      </c>
      <c r="O27" s="63">
        <f t="shared" ref="O27" si="15">(I27/C27)*10</f>
        <v>2.5438473930877654</v>
      </c>
      <c r="P27" s="237">
        <f t="shared" ref="P27" si="16">(J27/D27)*10</f>
        <v>2.4986634531725134</v>
      </c>
      <c r="Q27" s="53">
        <f>(P27-O27)/O27</f>
        <v>-1.7762048162962719E-2</v>
      </c>
    </row>
    <row r="28" spans="1:17" ht="20.100000000000001" customHeight="1" x14ac:dyDescent="0.25">
      <c r="A28" s="8" t="s">
        <v>4</v>
      </c>
      <c r="C28" s="19">
        <v>158073.47999999989</v>
      </c>
      <c r="D28" s="140">
        <v>158490.49000000002</v>
      </c>
      <c r="E28" s="214">
        <f>C28/$C$40</f>
        <v>0.22282192033393081</v>
      </c>
      <c r="F28" s="215">
        <f>D28/$D$40</f>
        <v>0.19064509148446138</v>
      </c>
      <c r="G28" s="52">
        <f>(D28-C28)/C28</f>
        <v>2.6380769247322574E-3</v>
      </c>
      <c r="I28" s="19">
        <v>42311.288999999968</v>
      </c>
      <c r="J28" s="140">
        <v>42136.816999999952</v>
      </c>
      <c r="K28" s="214">
        <f>I28/$I$40</f>
        <v>0.2173635536081871</v>
      </c>
      <c r="L28" s="215">
        <f>J28/$J$40</f>
        <v>0.20563960664232903</v>
      </c>
      <c r="M28" s="52">
        <f>(J28-I28)/I28</f>
        <v>-4.1235330835705866E-3</v>
      </c>
      <c r="O28" s="27">
        <f t="shared" ref="O28:O40" si="17">(I28/C28)*10</f>
        <v>2.6766848556759806</v>
      </c>
      <c r="P28" s="143">
        <f t="shared" ref="P28:P40" si="18">(J28/D28)*10</f>
        <v>2.6586337767016777</v>
      </c>
      <c r="Q28" s="52">
        <f>(P28-O28)/O28</f>
        <v>-6.743819294238217E-3</v>
      </c>
    </row>
    <row r="29" spans="1:17" ht="20.100000000000001" customHeight="1" x14ac:dyDescent="0.25">
      <c r="A29" s="8" t="s">
        <v>5</v>
      </c>
      <c r="C29" s="19">
        <v>149372.61999999988</v>
      </c>
      <c r="D29" s="140">
        <v>156522.78999999986</v>
      </c>
      <c r="E29" s="214">
        <f>C29/$C$40</f>
        <v>0.21055710315044951</v>
      </c>
      <c r="F29" s="215">
        <f>D29/$D$40</f>
        <v>0.1882781838768566</v>
      </c>
      <c r="G29" s="52">
        <f t="shared" ref="G29:G40" si="19">(D29-C29)/C29</f>
        <v>4.7868009545524406E-2</v>
      </c>
      <c r="I29" s="19">
        <v>35898.307000000008</v>
      </c>
      <c r="J29" s="140">
        <v>36574.400000000009</v>
      </c>
      <c r="K29" s="214">
        <f t="shared" ref="K29:K39" si="20">I29/$I$40</f>
        <v>0.18441847938118042</v>
      </c>
      <c r="L29" s="215">
        <f t="shared" ref="L29:L39" si="21">J29/$J$40</f>
        <v>0.17849343554305985</v>
      </c>
      <c r="M29" s="52">
        <f t="shared" ref="M29:M40" si="22">(J29-I29)/I29</f>
        <v>1.8833562262420916E-2</v>
      </c>
      <c r="O29" s="27">
        <f t="shared" si="17"/>
        <v>2.4032722328898051</v>
      </c>
      <c r="P29" s="143">
        <f t="shared" si="18"/>
        <v>2.3366820895538627</v>
      </c>
      <c r="Q29" s="52">
        <f t="shared" ref="Q29:Q38" si="23">(P29-O29)/O29</f>
        <v>-2.7708114971174664E-2</v>
      </c>
    </row>
    <row r="30" spans="1:17" ht="20.100000000000001" customHeight="1" x14ac:dyDescent="0.25">
      <c r="A30" s="23" t="s">
        <v>38</v>
      </c>
      <c r="B30" s="15"/>
      <c r="C30" s="78">
        <f>C31+C32</f>
        <v>197571.56000000008</v>
      </c>
      <c r="D30" s="210">
        <f>D31+D32</f>
        <v>302377.94000000029</v>
      </c>
      <c r="E30" s="216">
        <f>C30/$C$40</f>
        <v>0.27849879943536687</v>
      </c>
      <c r="F30" s="217">
        <f>D30/$D$40</f>
        <v>0.36372447352634862</v>
      </c>
      <c r="G30" s="53">
        <f>(D30-C30)/C30</f>
        <v>0.53047300937442698</v>
      </c>
      <c r="I30" s="78">
        <f>I31+I32</f>
        <v>28043.087999999992</v>
      </c>
      <c r="J30" s="210">
        <f>J31+J32</f>
        <v>34161.545999999966</v>
      </c>
      <c r="K30" s="216">
        <f t="shared" si="20"/>
        <v>0.14406427707336242</v>
      </c>
      <c r="L30" s="217">
        <f t="shared" si="21"/>
        <v>0.16671802432855404</v>
      </c>
      <c r="M30" s="53">
        <f t="shared" si="22"/>
        <v>0.21818060835525585</v>
      </c>
      <c r="O30" s="63">
        <f t="shared" si="17"/>
        <v>1.4193889039495349</v>
      </c>
      <c r="P30" s="237">
        <f t="shared" si="18"/>
        <v>1.1297631698926163</v>
      </c>
      <c r="Q30" s="53">
        <f t="shared" si="23"/>
        <v>-0.20404959715481613</v>
      </c>
    </row>
    <row r="31" spans="1:17" ht="20.100000000000001" customHeight="1" x14ac:dyDescent="0.25">
      <c r="A31" s="8"/>
      <c r="B31" t="s">
        <v>6</v>
      </c>
      <c r="C31" s="31">
        <v>191092.89000000007</v>
      </c>
      <c r="D31" s="141">
        <v>295111.3800000003</v>
      </c>
      <c r="E31" s="214">
        <f t="shared" ref="E31:E38" si="24">C31/$C$40</f>
        <v>0.26936640296627018</v>
      </c>
      <c r="F31" s="215">
        <f t="shared" ref="F31:F38" si="25">D31/$D$40</f>
        <v>0.35498367150108306</v>
      </c>
      <c r="G31" s="52">
        <f>(D31-C31)/C31</f>
        <v>0.54433469502711573</v>
      </c>
      <c r="I31" s="31">
        <v>26679.569999999992</v>
      </c>
      <c r="J31" s="141">
        <v>32618.948999999968</v>
      </c>
      <c r="K31" s="214">
        <f>I31/$I$40</f>
        <v>0.13705954795984548</v>
      </c>
      <c r="L31" s="215">
        <f>J31/$J$40</f>
        <v>0.1591897138658146</v>
      </c>
      <c r="M31" s="52">
        <f>(J31-I31)/I31</f>
        <v>0.22261899273488955</v>
      </c>
      <c r="O31" s="27">
        <f t="shared" si="17"/>
        <v>1.3961571254691885</v>
      </c>
      <c r="P31" s="143">
        <f t="shared" si="18"/>
        <v>1.1053097647403478</v>
      </c>
      <c r="Q31" s="52">
        <f t="shared" si="23"/>
        <v>-0.20831993435631346</v>
      </c>
    </row>
    <row r="32" spans="1:17" ht="20.100000000000001" customHeight="1" x14ac:dyDescent="0.25">
      <c r="A32" s="8"/>
      <c r="B32" t="s">
        <v>39</v>
      </c>
      <c r="C32" s="31">
        <v>6478.670000000001</v>
      </c>
      <c r="D32" s="141">
        <v>7266.5599999999913</v>
      </c>
      <c r="E32" s="218">
        <f t="shared" si="24"/>
        <v>9.1323964690967051E-3</v>
      </c>
      <c r="F32" s="219">
        <f t="shared" si="25"/>
        <v>8.7408020252655264E-3</v>
      </c>
      <c r="G32" s="52">
        <f>(D32-C32)/C32</f>
        <v>0.12161292364019007</v>
      </c>
      <c r="I32" s="31">
        <v>1363.5180000000009</v>
      </c>
      <c r="J32" s="141">
        <v>1542.597</v>
      </c>
      <c r="K32" s="218">
        <f>I32/$I$40</f>
        <v>7.0047291135169271E-3</v>
      </c>
      <c r="L32" s="219">
        <f>J32/$J$40</f>
        <v>7.5283104627394421E-3</v>
      </c>
      <c r="M32" s="52">
        <f>(J32-I32)/I32</f>
        <v>0.13133599996479614</v>
      </c>
      <c r="O32" s="27">
        <f t="shared" si="17"/>
        <v>2.1046264125198548</v>
      </c>
      <c r="P32" s="143">
        <f t="shared" si="18"/>
        <v>2.1228710696670801</v>
      </c>
      <c r="Q32" s="52">
        <f t="shared" si="23"/>
        <v>8.6688340689315153E-3</v>
      </c>
    </row>
    <row r="33" spans="1:17" ht="20.100000000000001" customHeight="1" x14ac:dyDescent="0.25">
      <c r="A33" s="23" t="s">
        <v>130</v>
      </c>
      <c r="B33" s="15"/>
      <c r="C33" s="78">
        <f>SUM(C34:C36)</f>
        <v>195192.47</v>
      </c>
      <c r="D33" s="210">
        <f>SUM(D34:D36)</f>
        <v>200077.12</v>
      </c>
      <c r="E33" s="216">
        <f t="shared" si="24"/>
        <v>0.27514521094951039</v>
      </c>
      <c r="F33" s="217">
        <f t="shared" si="25"/>
        <v>0.24066883032759598</v>
      </c>
      <c r="G33" s="53">
        <f t="shared" si="19"/>
        <v>2.5024787072984906E-2</v>
      </c>
      <c r="I33" s="78">
        <f>SUM(I34:I36)</f>
        <v>85490.753999999986</v>
      </c>
      <c r="J33" s="210">
        <f>SUM(J34:J36)</f>
        <v>88838.321999999986</v>
      </c>
      <c r="K33" s="216">
        <f t="shared" si="20"/>
        <v>0.43918714199615488</v>
      </c>
      <c r="L33" s="217">
        <f t="shared" si="21"/>
        <v>0.43355618415231939</v>
      </c>
      <c r="M33" s="53">
        <f t="shared" si="22"/>
        <v>3.9157076565262246E-2</v>
      </c>
      <c r="O33" s="63">
        <f t="shared" si="17"/>
        <v>4.3798182378654253</v>
      </c>
      <c r="P33" s="237">
        <f t="shared" si="18"/>
        <v>4.4402039573540435</v>
      </c>
      <c r="Q33" s="53">
        <f t="shared" si="23"/>
        <v>1.3787266093957383E-2</v>
      </c>
    </row>
    <row r="34" spans="1:17" ht="20.100000000000001" customHeight="1" x14ac:dyDescent="0.25">
      <c r="A34" s="8"/>
      <c r="B34" s="3" t="s">
        <v>7</v>
      </c>
      <c r="C34" s="31">
        <v>182220.91</v>
      </c>
      <c r="D34" s="141">
        <v>187158.22999999998</v>
      </c>
      <c r="E34" s="214">
        <f t="shared" si="24"/>
        <v>0.2568603733605182</v>
      </c>
      <c r="F34" s="215">
        <f t="shared" si="25"/>
        <v>0.22512895177761047</v>
      </c>
      <c r="G34" s="52">
        <f t="shared" si="19"/>
        <v>2.7095243899286737E-2</v>
      </c>
      <c r="I34" s="31">
        <v>81037.91399999999</v>
      </c>
      <c r="J34" s="141">
        <v>84172.81</v>
      </c>
      <c r="K34" s="214">
        <f t="shared" si="20"/>
        <v>0.41631180189369005</v>
      </c>
      <c r="L34" s="215">
        <f t="shared" si="21"/>
        <v>0.41078716359566309</v>
      </c>
      <c r="M34" s="52">
        <f t="shared" si="22"/>
        <v>3.8684312629271383E-2</v>
      </c>
      <c r="O34" s="27">
        <f t="shared" si="17"/>
        <v>4.4472346230737179</v>
      </c>
      <c r="P34" s="143">
        <f t="shared" si="18"/>
        <v>4.4974143001886695</v>
      </c>
      <c r="Q34" s="52">
        <f t="shared" si="23"/>
        <v>1.1283343778311795E-2</v>
      </c>
    </row>
    <row r="35" spans="1:17" ht="20.100000000000001" customHeight="1" x14ac:dyDescent="0.25">
      <c r="A35" s="8"/>
      <c r="B35" s="3" t="s">
        <v>8</v>
      </c>
      <c r="C35" s="31">
        <v>6814.369999999999</v>
      </c>
      <c r="D35" s="141">
        <v>6697.8900000000031</v>
      </c>
      <c r="E35" s="214">
        <f t="shared" si="24"/>
        <v>9.6056024658021637E-3</v>
      </c>
      <c r="F35" s="215">
        <f t="shared" si="25"/>
        <v>8.0567600731303139E-3</v>
      </c>
      <c r="G35" s="52">
        <f t="shared" si="19"/>
        <v>-1.7093289621783955E-2</v>
      </c>
      <c r="I35" s="31">
        <v>3278.7539999999999</v>
      </c>
      <c r="J35" s="141">
        <v>3468.001999999999</v>
      </c>
      <c r="K35" s="214">
        <f t="shared" si="20"/>
        <v>1.6843770012467795E-2</v>
      </c>
      <c r="L35" s="215">
        <f t="shared" si="21"/>
        <v>1.692483243608104E-2</v>
      </c>
      <c r="M35" s="52">
        <f t="shared" si="22"/>
        <v>5.7719487341837523E-2</v>
      </c>
      <c r="O35" s="27">
        <f t="shared" si="17"/>
        <v>4.8115291655721668</v>
      </c>
      <c r="P35" s="143">
        <f t="shared" si="18"/>
        <v>5.177752993853284</v>
      </c>
      <c r="Q35" s="52">
        <f t="shared" si="23"/>
        <v>7.6113812403248188E-2</v>
      </c>
    </row>
    <row r="36" spans="1:17" ht="20.100000000000001" customHeight="1" x14ac:dyDescent="0.25">
      <c r="A36" s="32"/>
      <c r="B36" s="33" t="s">
        <v>9</v>
      </c>
      <c r="C36" s="211">
        <v>6157.1900000000041</v>
      </c>
      <c r="D36" s="212">
        <v>6221.0000000000045</v>
      </c>
      <c r="E36" s="218">
        <f t="shared" si="24"/>
        <v>8.6792351231900332E-3</v>
      </c>
      <c r="F36" s="219">
        <f t="shared" si="25"/>
        <v>7.4831184768552033E-3</v>
      </c>
      <c r="G36" s="52">
        <f t="shared" si="19"/>
        <v>1.0363493736590937E-2</v>
      </c>
      <c r="I36" s="211">
        <v>1174.0859999999998</v>
      </c>
      <c r="J36" s="212">
        <v>1197.5099999999989</v>
      </c>
      <c r="K36" s="218">
        <f t="shared" si="20"/>
        <v>6.0315700899970714E-3</v>
      </c>
      <c r="L36" s="219">
        <f t="shared" si="21"/>
        <v>5.8441881205753034E-3</v>
      </c>
      <c r="M36" s="52">
        <f t="shared" si="22"/>
        <v>1.9950838354259461E-2</v>
      </c>
      <c r="O36" s="27">
        <f t="shared" si="17"/>
        <v>1.9068536134178073</v>
      </c>
      <c r="P36" s="143">
        <f t="shared" si="18"/>
        <v>1.9249477575952387</v>
      </c>
      <c r="Q36" s="52">
        <f t="shared" si="23"/>
        <v>9.4890053699506535E-3</v>
      </c>
    </row>
    <row r="37" spans="1:17" ht="20.100000000000001" customHeight="1" x14ac:dyDescent="0.25">
      <c r="A37" s="8" t="s">
        <v>131</v>
      </c>
      <c r="B37" s="3"/>
      <c r="C37" s="19">
        <v>496.03999999999996</v>
      </c>
      <c r="D37" s="140">
        <v>1234.1400000000001</v>
      </c>
      <c r="E37" s="214">
        <f t="shared" si="24"/>
        <v>6.9922282575447261E-4</v>
      </c>
      <c r="F37" s="215">
        <f t="shared" si="25"/>
        <v>1.4845227193419186E-3</v>
      </c>
      <c r="G37" s="54">
        <f>(D37-C37)/C37</f>
        <v>1.4879848399322639</v>
      </c>
      <c r="I37" s="19">
        <v>118.50200000000001</v>
      </c>
      <c r="J37" s="140">
        <v>294.11400000000003</v>
      </c>
      <c r="K37" s="214">
        <f>I37/$I$40</f>
        <v>6.0877407515704397E-4</v>
      </c>
      <c r="L37" s="215">
        <f>J37/$J$40</f>
        <v>1.4353596587042166E-3</v>
      </c>
      <c r="M37" s="54">
        <f>(J37-I37)/I37</f>
        <v>1.4819327943832172</v>
      </c>
      <c r="O37" s="238">
        <f t="shared" si="17"/>
        <v>2.3889605676961541</v>
      </c>
      <c r="P37" s="239">
        <f t="shared" si="18"/>
        <v>2.3831493995818951</v>
      </c>
      <c r="Q37" s="54">
        <f t="shared" si="23"/>
        <v>-2.4325090136850165E-3</v>
      </c>
    </row>
    <row r="38" spans="1:17" ht="20.100000000000001" customHeight="1" x14ac:dyDescent="0.25">
      <c r="A38" s="8" t="s">
        <v>10</v>
      </c>
      <c r="C38" s="19">
        <v>2941.0499999999988</v>
      </c>
      <c r="D38" s="140">
        <v>1906.5999999999983</v>
      </c>
      <c r="E38" s="214">
        <f t="shared" si="24"/>
        <v>4.1457327870437688E-3</v>
      </c>
      <c r="F38" s="215">
        <f t="shared" si="25"/>
        <v>2.2934116199923014E-3</v>
      </c>
      <c r="G38" s="52">
        <f t="shared" si="19"/>
        <v>-0.35172812430934564</v>
      </c>
      <c r="I38" s="19">
        <v>1296.0030000000006</v>
      </c>
      <c r="J38" s="140">
        <v>786.73600000000022</v>
      </c>
      <c r="K38" s="214">
        <f t="shared" si="20"/>
        <v>6.6578878645571788E-3</v>
      </c>
      <c r="L38" s="215">
        <f t="shared" si="21"/>
        <v>3.8394946056642008E-3</v>
      </c>
      <c r="M38" s="52">
        <f t="shared" si="22"/>
        <v>-0.39295202248760236</v>
      </c>
      <c r="O38" s="27">
        <f t="shared" si="17"/>
        <v>4.406599683786407</v>
      </c>
      <c r="P38" s="143">
        <f t="shared" si="18"/>
        <v>4.1263820413301211</v>
      </c>
      <c r="Q38" s="52">
        <f t="shared" si="23"/>
        <v>-6.3590446730914879E-2</v>
      </c>
    </row>
    <row r="39" spans="1:17" ht="20.100000000000001" customHeight="1" thickBot="1" x14ac:dyDescent="0.3">
      <c r="A39" s="8" t="s">
        <v>11</v>
      </c>
      <c r="B39" s="10"/>
      <c r="C39" s="21">
        <v>5768.98</v>
      </c>
      <c r="D39" s="142">
        <v>10728.819999999994</v>
      </c>
      <c r="E39" s="220">
        <f>C39/$C$40</f>
        <v>8.132010517944193E-3</v>
      </c>
      <c r="F39" s="221">
        <f>D39/$D$40</f>
        <v>1.2905486445403238E-2</v>
      </c>
      <c r="G39" s="55">
        <f t="shared" si="19"/>
        <v>0.85974297016110213</v>
      </c>
      <c r="I39" s="21">
        <v>1498.8349999999998</v>
      </c>
      <c r="J39" s="142">
        <v>2114.2000000000003</v>
      </c>
      <c r="K39" s="220">
        <f t="shared" si="20"/>
        <v>7.6998860014008868E-3</v>
      </c>
      <c r="L39" s="221">
        <f t="shared" si="21"/>
        <v>1.0317895069369207E-2</v>
      </c>
      <c r="M39" s="55">
        <f t="shared" si="22"/>
        <v>0.41056220331123877</v>
      </c>
      <c r="O39" s="240">
        <f t="shared" si="17"/>
        <v>2.5980935971350223</v>
      </c>
      <c r="P39" s="241">
        <f t="shared" si="18"/>
        <v>1.9705801756390744</v>
      </c>
      <c r="Q39" s="55">
        <f>(P39-O39)/O39</f>
        <v>-0.24152841228965785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709416.19999999984</v>
      </c>
      <c r="D40" s="226">
        <f>D28+D29+D30+D33+D37+D38+D39</f>
        <v>831337.90000000014</v>
      </c>
      <c r="E40" s="222">
        <f>C40/$C$40</f>
        <v>1</v>
      </c>
      <c r="F40" s="223">
        <f>D40/$D$40</f>
        <v>1</v>
      </c>
      <c r="G40" s="55">
        <f t="shared" si="19"/>
        <v>0.17186201837510948</v>
      </c>
      <c r="H40" s="1"/>
      <c r="I40" s="213">
        <f>I28+I29+I30+I33+I37+I38+I39</f>
        <v>194656.77799999996</v>
      </c>
      <c r="J40" s="226">
        <f>J28+J29+J30+J33+J37+J38+J39</f>
        <v>204906.13499999992</v>
      </c>
      <c r="K40" s="222">
        <f>K28+K29+K30+K33+K37+K38+K39</f>
        <v>1</v>
      </c>
      <c r="L40" s="223">
        <f>L28+L29+L30+L33+L37+L38+L39</f>
        <v>1.0000000000000002</v>
      </c>
      <c r="M40" s="55">
        <f t="shared" si="22"/>
        <v>5.265348119550177E-2</v>
      </c>
      <c r="N40" s="1"/>
      <c r="O40" s="24">
        <f t="shared" si="17"/>
        <v>2.7439009427752001</v>
      </c>
      <c r="P40" s="242">
        <f t="shared" si="18"/>
        <v>2.4647755744084314</v>
      </c>
      <c r="Q40" s="55">
        <f>(P40-O40)/O40</f>
        <v>-0.10172574527579681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9" t="s">
        <v>15</v>
      </c>
      <c r="B44" s="315"/>
      <c r="C44" s="358" t="s">
        <v>1</v>
      </c>
      <c r="D44" s="356"/>
      <c r="E44" s="351" t="s">
        <v>105</v>
      </c>
      <c r="F44" s="351"/>
      <c r="G44" s="130" t="s">
        <v>0</v>
      </c>
      <c r="I44" s="352">
        <v>1000</v>
      </c>
      <c r="J44" s="356"/>
      <c r="K44" s="351" t="s">
        <v>105</v>
      </c>
      <c r="L44" s="351"/>
      <c r="M44" s="130" t="s">
        <v>0</v>
      </c>
      <c r="O44" s="350" t="s">
        <v>22</v>
      </c>
      <c r="P44" s="351"/>
      <c r="Q44" s="130" t="s">
        <v>0</v>
      </c>
    </row>
    <row r="45" spans="1:17" ht="15" customHeight="1" x14ac:dyDescent="0.25">
      <c r="A45" s="357"/>
      <c r="B45" s="316"/>
      <c r="C45" s="359" t="str">
        <f>C5</f>
        <v>jan-jun</v>
      </c>
      <c r="D45" s="349"/>
      <c r="E45" s="353" t="str">
        <f>C25</f>
        <v>jan-jun</v>
      </c>
      <c r="F45" s="353"/>
      <c r="G45" s="131" t="str">
        <f>G25</f>
        <v>2024 /2023</v>
      </c>
      <c r="I45" s="348" t="str">
        <f>C5</f>
        <v>jan-jun</v>
      </c>
      <c r="J45" s="349"/>
      <c r="K45" s="360" t="str">
        <f>C25</f>
        <v>jan-jun</v>
      </c>
      <c r="L45" s="355"/>
      <c r="M45" s="131" t="str">
        <f>G45</f>
        <v>2024 /2023</v>
      </c>
      <c r="O45" s="348" t="str">
        <f>C5</f>
        <v>jan-jun</v>
      </c>
      <c r="P45" s="349"/>
      <c r="Q45" s="131" t="str">
        <f>Q25</f>
        <v>2024 /2023</v>
      </c>
    </row>
    <row r="46" spans="1:17" ht="15.75" customHeight="1" x14ac:dyDescent="0.25">
      <c r="A46" s="357"/>
      <c r="B46" s="316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428645.72000000009</v>
      </c>
      <c r="D47" s="210">
        <f>D48+D49</f>
        <v>473323.49999999965</v>
      </c>
      <c r="E47" s="216">
        <f>C47/$C$60</f>
        <v>0.4925469315502079</v>
      </c>
      <c r="F47" s="217">
        <f>D47/$D$60</f>
        <v>0.53552669864046187</v>
      </c>
      <c r="G47" s="53">
        <f>(D47-C47)/C47</f>
        <v>0.10423008539546261</v>
      </c>
      <c r="H47"/>
      <c r="I47" s="78">
        <f>I48+I49</f>
        <v>140151.32200000007</v>
      </c>
      <c r="J47" s="210">
        <f>J48+J49</f>
        <v>149407.12299999996</v>
      </c>
      <c r="K47" s="216">
        <f>I47/$I$60</f>
        <v>0.55571515688820972</v>
      </c>
      <c r="L47" s="217">
        <f>J47/$J$60</f>
        <v>0.60356847737020403</v>
      </c>
      <c r="M47" s="53">
        <f>(J47-I47)/I47</f>
        <v>6.6041481934789634E-2</v>
      </c>
      <c r="N47"/>
      <c r="O47" s="63">
        <f t="shared" ref="O47" si="26">(I47/C47)*10</f>
        <v>3.2696307337444086</v>
      </c>
      <c r="P47" s="237">
        <f t="shared" ref="P47" si="27">(J47/D47)*10</f>
        <v>3.1565540903842737</v>
      </c>
      <c r="Q47" s="53">
        <f>(P47-O47)/O47</f>
        <v>-3.4583918664918646E-2</v>
      </c>
    </row>
    <row r="48" spans="1:17" ht="20.100000000000001" customHeight="1" x14ac:dyDescent="0.25">
      <c r="A48" s="8" t="s">
        <v>4</v>
      </c>
      <c r="C48" s="19">
        <v>207122.81000000006</v>
      </c>
      <c r="D48" s="140">
        <v>244771.84999999977</v>
      </c>
      <c r="E48" s="214">
        <f>C48/$C$60</f>
        <v>0.23800005402959984</v>
      </c>
      <c r="F48" s="215">
        <f>D48/$D$60</f>
        <v>0.27693926194371993</v>
      </c>
      <c r="G48" s="52">
        <f>(D48-C48)/C48</f>
        <v>0.18177157793484797</v>
      </c>
      <c r="I48" s="19">
        <v>80834.153000000093</v>
      </c>
      <c r="J48" s="140">
        <v>88067.442999999941</v>
      </c>
      <c r="K48" s="214">
        <f>I48/$I$60</f>
        <v>0.3205161633532117</v>
      </c>
      <c r="L48" s="215">
        <f>J48/$J$60</f>
        <v>0.35577107309266115</v>
      </c>
      <c r="M48" s="52">
        <f>(J48-I48)/I48</f>
        <v>8.9483092622988702E-2</v>
      </c>
      <c r="O48" s="27">
        <f t="shared" ref="O48:O60" si="28">(I48/C48)*10</f>
        <v>3.9027161228645015</v>
      </c>
      <c r="P48" s="143">
        <f t="shared" ref="P48:P60" si="29">(J48/D48)*10</f>
        <v>3.5979400000449409</v>
      </c>
      <c r="Q48" s="52">
        <f>(P48-O48)/O48</f>
        <v>-7.8093336339272915E-2</v>
      </c>
    </row>
    <row r="49" spans="1:17" ht="20.100000000000001" customHeight="1" x14ac:dyDescent="0.25">
      <c r="A49" s="8" t="s">
        <v>5</v>
      </c>
      <c r="C49" s="19">
        <v>221522.91</v>
      </c>
      <c r="D49" s="140">
        <v>228551.64999999988</v>
      </c>
      <c r="E49" s="214">
        <f>C49/$C$60</f>
        <v>0.25454687752060806</v>
      </c>
      <c r="F49" s="215">
        <f>D49/$D$60</f>
        <v>0.25858743669674195</v>
      </c>
      <c r="G49" s="52">
        <f>(D49-C49)/C49</f>
        <v>3.1729178711131387E-2</v>
      </c>
      <c r="I49" s="19">
        <v>59317.168999999987</v>
      </c>
      <c r="J49" s="140">
        <v>61339.680000000015</v>
      </c>
      <c r="K49" s="214">
        <f>I49/$I$60</f>
        <v>0.23519899353499801</v>
      </c>
      <c r="L49" s="215">
        <f>J49/$J$60</f>
        <v>0.2477974042775429</v>
      </c>
      <c r="M49" s="52">
        <f>(J49-I49)/I49</f>
        <v>3.4096553057008303E-2</v>
      </c>
      <c r="O49" s="27">
        <f t="shared" si="28"/>
        <v>2.6776990695905893</v>
      </c>
      <c r="P49" s="143">
        <f t="shared" si="29"/>
        <v>2.683843236310044</v>
      </c>
      <c r="Q49" s="52">
        <f>(P49-O49)/O49</f>
        <v>2.294569538911643E-3</v>
      </c>
    </row>
    <row r="50" spans="1:17" ht="20.100000000000001" customHeight="1" x14ac:dyDescent="0.25">
      <c r="A50" s="23" t="s">
        <v>38</v>
      </c>
      <c r="B50" s="15"/>
      <c r="C50" s="78">
        <f>C51+C52</f>
        <v>350246.93000000011</v>
      </c>
      <c r="D50" s="210">
        <f>D51+D52</f>
        <v>342622.40000000014</v>
      </c>
      <c r="E50" s="216">
        <f>C50/$C$60</f>
        <v>0.40246068631311771</v>
      </c>
      <c r="F50" s="217">
        <f>D50/$D$60</f>
        <v>0.38764912951136382</v>
      </c>
      <c r="G50" s="53">
        <f>(D50-C50)/C50</f>
        <v>-2.1769013078858299E-2</v>
      </c>
      <c r="I50" s="78">
        <f>I51+I52</f>
        <v>46376.352000000006</v>
      </c>
      <c r="J50" s="210">
        <f>J51+J52</f>
        <v>45952.162999999993</v>
      </c>
      <c r="K50" s="216">
        <f>I50/$I$60</f>
        <v>0.18388725386110041</v>
      </c>
      <c r="L50" s="217">
        <f>J50/$J$60</f>
        <v>0.1856355741069817</v>
      </c>
      <c r="M50" s="53">
        <f>(J50-I50)/I50</f>
        <v>-9.1466659559599033E-3</v>
      </c>
      <c r="O50" s="63">
        <f t="shared" si="28"/>
        <v>1.3241044539633793</v>
      </c>
      <c r="P50" s="237">
        <f t="shared" si="29"/>
        <v>1.3411896887068673</v>
      </c>
      <c r="Q50" s="53">
        <f>(P50-O50)/O50</f>
        <v>1.2903237877002507E-2</v>
      </c>
    </row>
    <row r="51" spans="1:17" ht="20.100000000000001" customHeight="1" x14ac:dyDescent="0.25">
      <c r="A51" s="8"/>
      <c r="B51" t="s">
        <v>6</v>
      </c>
      <c r="C51" s="31">
        <v>340494.44000000012</v>
      </c>
      <c r="D51" s="141">
        <v>335809.77000000014</v>
      </c>
      <c r="E51" s="214">
        <f t="shared" ref="E51:E57" si="30">C51/$C$60</f>
        <v>0.39125432450814251</v>
      </c>
      <c r="F51" s="215">
        <f t="shared" ref="F51:F57" si="31">D51/$D$60</f>
        <v>0.37994119772061397</v>
      </c>
      <c r="G51" s="52">
        <f t="shared" ref="G51:G59" si="32">(D51-C51)/C51</f>
        <v>-1.375843317735227E-2</v>
      </c>
      <c r="I51" s="31">
        <v>44234.706000000006</v>
      </c>
      <c r="J51" s="141">
        <v>44254.544999999991</v>
      </c>
      <c r="K51" s="214">
        <f t="shared" ref="K51:K58" si="33">I51/$I$60</f>
        <v>0.17539539573300508</v>
      </c>
      <c r="L51" s="215">
        <f t="shared" ref="L51:L58" si="34">J51/$J$60</f>
        <v>0.17877760983565141</v>
      </c>
      <c r="M51" s="52">
        <f t="shared" ref="M51:M58" si="35">(J51-I51)/I51</f>
        <v>4.4849399473764756E-4</v>
      </c>
      <c r="O51" s="27">
        <f t="shared" si="28"/>
        <v>1.2991315217951869</v>
      </c>
      <c r="P51" s="143">
        <f t="shared" si="29"/>
        <v>1.3178456660150173</v>
      </c>
      <c r="Q51" s="52">
        <f t="shared" ref="Q51:Q58" si="36">(P51-O51)/O51</f>
        <v>1.4405119039810949E-2</v>
      </c>
    </row>
    <row r="52" spans="1:17" ht="20.100000000000001" customHeight="1" x14ac:dyDescent="0.25">
      <c r="A52" s="8"/>
      <c r="B52" t="s">
        <v>39</v>
      </c>
      <c r="C52" s="31">
        <v>9752.49</v>
      </c>
      <c r="D52" s="141">
        <v>6812.6300000000037</v>
      </c>
      <c r="E52" s="218">
        <f t="shared" si="30"/>
        <v>1.1206361804975182E-2</v>
      </c>
      <c r="F52" s="219">
        <f t="shared" si="31"/>
        <v>7.7079317907498245E-3</v>
      </c>
      <c r="G52" s="52">
        <f t="shared" si="32"/>
        <v>-0.30144711760791304</v>
      </c>
      <c r="I52" s="31">
        <v>2141.6459999999997</v>
      </c>
      <c r="J52" s="141">
        <v>1697.6180000000006</v>
      </c>
      <c r="K52" s="218">
        <f t="shared" si="33"/>
        <v>8.4918581280953309E-3</v>
      </c>
      <c r="L52" s="219">
        <f t="shared" si="34"/>
        <v>6.8579642713303014E-3</v>
      </c>
      <c r="M52" s="52">
        <f t="shared" si="35"/>
        <v>-0.20733024972381017</v>
      </c>
      <c r="O52" s="27">
        <f t="shared" si="28"/>
        <v>2.1959991755951553</v>
      </c>
      <c r="P52" s="143">
        <f t="shared" si="29"/>
        <v>2.4918687790177945</v>
      </c>
      <c r="Q52" s="52">
        <f t="shared" si="36"/>
        <v>0.13473119967927727</v>
      </c>
    </row>
    <row r="53" spans="1:17" ht="20.100000000000001" customHeight="1" x14ac:dyDescent="0.25">
      <c r="A53" s="23" t="s">
        <v>130</v>
      </c>
      <c r="B53" s="15"/>
      <c r="C53" s="78">
        <f>SUM(C54:C56)</f>
        <v>77245.269999999975</v>
      </c>
      <c r="D53" s="210">
        <f>SUM(D54:D56)</f>
        <v>54651.409999999996</v>
      </c>
      <c r="E53" s="216">
        <f>C53/$C$60</f>
        <v>8.8760761953408304E-2</v>
      </c>
      <c r="F53" s="217">
        <f>D53/$D$60</f>
        <v>6.1833585641419338E-2</v>
      </c>
      <c r="G53" s="53">
        <f>(D53-C53)/C53</f>
        <v>-0.29249506150991494</v>
      </c>
      <c r="I53" s="78">
        <f>SUM(I54:I56)</f>
        <v>59844.243000000002</v>
      </c>
      <c r="J53" s="210">
        <f>SUM(J54:J56)</f>
        <v>46269.633999999984</v>
      </c>
      <c r="K53" s="216">
        <f t="shared" si="33"/>
        <v>0.23728889897735769</v>
      </c>
      <c r="L53" s="217">
        <f t="shared" si="34"/>
        <v>0.18691807981508768</v>
      </c>
      <c r="M53" s="53">
        <f t="shared" si="35"/>
        <v>-0.22683232871706671</v>
      </c>
      <c r="O53" s="63">
        <f t="shared" si="28"/>
        <v>7.74730193835817</v>
      </c>
      <c r="P53" s="237">
        <f t="shared" si="29"/>
        <v>8.4663202651130103</v>
      </c>
      <c r="Q53" s="53">
        <f t="shared" si="36"/>
        <v>9.2808868490701496E-2</v>
      </c>
    </row>
    <row r="54" spans="1:17" ht="20.100000000000001" customHeight="1" x14ac:dyDescent="0.25">
      <c r="A54" s="8"/>
      <c r="B54" s="3" t="s">
        <v>7</v>
      </c>
      <c r="C54" s="31">
        <v>71591.129999999976</v>
      </c>
      <c r="D54" s="141">
        <v>49072.819999999992</v>
      </c>
      <c r="E54" s="214">
        <f>C54/$C$60</f>
        <v>8.2263719809711422E-2</v>
      </c>
      <c r="F54" s="215">
        <f>D54/$D$60</f>
        <v>5.5521868843566073E-2</v>
      </c>
      <c r="G54" s="52">
        <f>(D54-C54)/C54</f>
        <v>-0.31454050243375109</v>
      </c>
      <c r="I54" s="31">
        <v>54097.200000000004</v>
      </c>
      <c r="J54" s="141">
        <v>41565.012999999984</v>
      </c>
      <c r="K54" s="214">
        <f t="shared" si="33"/>
        <v>0.21450125162010847</v>
      </c>
      <c r="L54" s="215">
        <f t="shared" si="34"/>
        <v>0.16791255399705898</v>
      </c>
      <c r="M54" s="52">
        <f t="shared" si="35"/>
        <v>-0.23166054805054639</v>
      </c>
      <c r="O54" s="27">
        <f t="shared" si="28"/>
        <v>7.5564109687890131</v>
      </c>
      <c r="P54" s="143">
        <f t="shared" si="29"/>
        <v>8.4700681558549089</v>
      </c>
      <c r="Q54" s="52">
        <f t="shared" si="36"/>
        <v>0.12091152676047714</v>
      </c>
    </row>
    <row r="55" spans="1:17" ht="20.100000000000001" customHeight="1" x14ac:dyDescent="0.25">
      <c r="A55" s="8"/>
      <c r="B55" s="3" t="s">
        <v>8</v>
      </c>
      <c r="C55" s="31">
        <v>4838.7300000000005</v>
      </c>
      <c r="D55" s="141">
        <v>4741.7900000000009</v>
      </c>
      <c r="E55" s="214">
        <f t="shared" si="30"/>
        <v>5.5600732793971144E-3</v>
      </c>
      <c r="F55" s="215">
        <f t="shared" si="31"/>
        <v>5.3649462668689772E-3</v>
      </c>
      <c r="G55" s="52">
        <f t="shared" si="32"/>
        <v>-2.0034182523099985E-2</v>
      </c>
      <c r="I55" s="31">
        <v>5192.5379999999996</v>
      </c>
      <c r="J55" s="141">
        <v>4090.945999999999</v>
      </c>
      <c r="K55" s="214">
        <f t="shared" si="33"/>
        <v>2.0588975031701727E-2</v>
      </c>
      <c r="L55" s="215">
        <f t="shared" si="34"/>
        <v>1.6526427914843971E-2</v>
      </c>
      <c r="M55" s="52">
        <f t="shared" si="35"/>
        <v>-0.21214904927031841</v>
      </c>
      <c r="O55" s="27">
        <f t="shared" si="28"/>
        <v>10.731200128959458</v>
      </c>
      <c r="P55" s="143">
        <f t="shared" si="29"/>
        <v>8.6274297259051931</v>
      </c>
      <c r="Q55" s="52">
        <f t="shared" si="36"/>
        <v>-0.196042416297594</v>
      </c>
    </row>
    <row r="56" spans="1:17" ht="20.100000000000001" customHeight="1" x14ac:dyDescent="0.25">
      <c r="A56" s="32"/>
      <c r="B56" s="33" t="s">
        <v>9</v>
      </c>
      <c r="C56" s="211">
        <v>815.40999999999929</v>
      </c>
      <c r="D56" s="212">
        <v>836.80000000000018</v>
      </c>
      <c r="E56" s="218">
        <f t="shared" si="30"/>
        <v>9.3696886429976397E-4</v>
      </c>
      <c r="F56" s="219">
        <f t="shared" si="31"/>
        <v>9.4677053098428225E-4</v>
      </c>
      <c r="G56" s="52">
        <f t="shared" si="32"/>
        <v>2.6232202205026815E-2</v>
      </c>
      <c r="I56" s="211">
        <v>554.50499999999988</v>
      </c>
      <c r="J56" s="212">
        <v>613.67499999999984</v>
      </c>
      <c r="K56" s="218">
        <f t="shared" si="33"/>
        <v>2.1986723255475E-3</v>
      </c>
      <c r="L56" s="219">
        <f t="shared" si="34"/>
        <v>2.4790979031847093E-3</v>
      </c>
      <c r="M56" s="52">
        <f t="shared" si="35"/>
        <v>0.10670778442033881</v>
      </c>
      <c r="O56" s="27">
        <f t="shared" si="28"/>
        <v>6.8003213107516514</v>
      </c>
      <c r="P56" s="143">
        <f t="shared" si="29"/>
        <v>7.3335922562141453</v>
      </c>
      <c r="Q56" s="52">
        <f t="shared" si="36"/>
        <v>7.8418492464373074E-2</v>
      </c>
    </row>
    <row r="57" spans="1:17" ht="20.100000000000001" customHeight="1" x14ac:dyDescent="0.25">
      <c r="A57" s="8" t="s">
        <v>131</v>
      </c>
      <c r="B57" s="3"/>
      <c r="C57" s="19">
        <v>699.39999999999986</v>
      </c>
      <c r="D57" s="140">
        <v>565.75</v>
      </c>
      <c r="E57" s="214">
        <f t="shared" si="30"/>
        <v>8.0366444327547529E-4</v>
      </c>
      <c r="F57" s="215">
        <f t="shared" si="31"/>
        <v>6.40099698738477E-4</v>
      </c>
      <c r="G57" s="54">
        <f t="shared" si="32"/>
        <v>-0.19109236488418629</v>
      </c>
      <c r="I57" s="19">
        <v>842.67699999999991</v>
      </c>
      <c r="J57" s="140">
        <v>714.09499999999991</v>
      </c>
      <c r="K57" s="214">
        <f t="shared" si="33"/>
        <v>3.3413054873723245E-3</v>
      </c>
      <c r="L57" s="215">
        <f t="shared" si="34"/>
        <v>2.8847703054135907E-3</v>
      </c>
      <c r="M57" s="54">
        <f t="shared" si="35"/>
        <v>-0.15258752760547636</v>
      </c>
      <c r="O57" s="238">
        <f t="shared" si="28"/>
        <v>12.04857020303117</v>
      </c>
      <c r="P57" s="239">
        <f t="shared" si="29"/>
        <v>12.622094564737074</v>
      </c>
      <c r="Q57" s="54">
        <f t="shared" si="36"/>
        <v>4.7601030831161739E-2</v>
      </c>
    </row>
    <row r="58" spans="1:17" ht="20.100000000000001" customHeight="1" x14ac:dyDescent="0.25">
      <c r="A58" s="8" t="s">
        <v>10</v>
      </c>
      <c r="C58" s="19">
        <v>5507.2799999999979</v>
      </c>
      <c r="D58" s="140">
        <v>5692.2000000000025</v>
      </c>
      <c r="E58" s="214">
        <f>C58/$C$60</f>
        <v>6.3282886976868159E-3</v>
      </c>
      <c r="F58" s="215">
        <f>D58/$D$60</f>
        <v>6.4402571898526922E-3</v>
      </c>
      <c r="G58" s="52">
        <f t="shared" si="32"/>
        <v>3.3577373948665168E-2</v>
      </c>
      <c r="I58" s="19">
        <v>3273.5720000000006</v>
      </c>
      <c r="J58" s="140">
        <v>3609.110999999999</v>
      </c>
      <c r="K58" s="214">
        <f t="shared" si="33"/>
        <v>1.2980067198829917E-2</v>
      </c>
      <c r="L58" s="215">
        <f t="shared" si="34"/>
        <v>1.4579931580170073E-2</v>
      </c>
      <c r="M58" s="52">
        <f t="shared" si="35"/>
        <v>0.10249934933461012</v>
      </c>
      <c r="O58" s="27">
        <f t="shared" si="28"/>
        <v>5.9440812887668715</v>
      </c>
      <c r="P58" s="143">
        <f t="shared" si="29"/>
        <v>6.3404500895962848</v>
      </c>
      <c r="Q58" s="52">
        <f t="shared" si="36"/>
        <v>6.6682937458892311E-2</v>
      </c>
    </row>
    <row r="59" spans="1:17" ht="20.100000000000001" customHeight="1" thickBot="1" x14ac:dyDescent="0.3">
      <c r="A59" s="8" t="s">
        <v>11</v>
      </c>
      <c r="B59" s="10"/>
      <c r="C59" s="21">
        <v>7919.1100000000006</v>
      </c>
      <c r="D59" s="142">
        <v>6991.4300000000021</v>
      </c>
      <c r="E59" s="220">
        <f>C59/$C$60</f>
        <v>9.0996670423037617E-3</v>
      </c>
      <c r="F59" s="221">
        <f>D59/$D$60</f>
        <v>7.9102293181637674E-3</v>
      </c>
      <c r="G59" s="55">
        <f t="shared" si="32"/>
        <v>-0.11714447709401668</v>
      </c>
      <c r="I59" s="21">
        <v>1711.761</v>
      </c>
      <c r="J59" s="142">
        <v>1587.5129999999999</v>
      </c>
      <c r="K59" s="220">
        <f>I59/$I$60</f>
        <v>6.7873175871299889E-3</v>
      </c>
      <c r="L59" s="221">
        <f>J59/$J$60</f>
        <v>6.4131668221427763E-3</v>
      </c>
      <c r="M59" s="55">
        <f>(J59-I59)/I59</f>
        <v>-7.2584899410607001E-2</v>
      </c>
      <c r="O59" s="240">
        <f t="shared" si="28"/>
        <v>2.1615572962113165</v>
      </c>
      <c r="P59" s="241">
        <f t="shared" si="29"/>
        <v>2.2706556455546281</v>
      </c>
      <c r="Q59" s="55">
        <f>(P59-O59)/O59</f>
        <v>5.0472106168332601E-2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870263.7100000002</v>
      </c>
      <c r="D60" s="226">
        <f>D48+D49+D50+D53+D57+D58+D59</f>
        <v>883846.68999999983</v>
      </c>
      <c r="E60" s="222">
        <f>E48+E49+E50+E53+E57+E58+E59</f>
        <v>1</v>
      </c>
      <c r="F60" s="223">
        <f>F48+F49+F50+F53+F57+F58+F59</f>
        <v>0.99999999999999989</v>
      </c>
      <c r="G60" s="55">
        <f>(D60-C60)/C60</f>
        <v>1.5607889705063801E-2</v>
      </c>
      <c r="H60" s="1"/>
      <c r="I60" s="213">
        <f>I48+I49+I50+I53+I57+I58+I59</f>
        <v>252199.92700000008</v>
      </c>
      <c r="J60" s="226">
        <f>J48+J49+J50+J53+J57+J58+J59</f>
        <v>247539.63899999997</v>
      </c>
      <c r="K60" s="222">
        <f>K48+K49+K50+K53+K57+K58+K59</f>
        <v>1</v>
      </c>
      <c r="L60" s="223">
        <f>L48+L49+L50+L53+L57+L58+L59</f>
        <v>0.99999999999999989</v>
      </c>
      <c r="M60" s="55">
        <f>(J60-I60)/I60</f>
        <v>-1.8478546189270369E-2</v>
      </c>
      <c r="N60" s="1"/>
      <c r="O60" s="24">
        <f t="shared" si="28"/>
        <v>2.8979713172229142</v>
      </c>
      <c r="P60" s="242">
        <f t="shared" si="29"/>
        <v>2.8007078806846017</v>
      </c>
      <c r="Q60" s="55">
        <f>(P60-O60)/O60</f>
        <v>-3.3562594619300334E-2</v>
      </c>
    </row>
    <row r="63" spans="1:17" x14ac:dyDescent="0.25">
      <c r="D63" s="2"/>
      <c r="E63" s="2"/>
      <c r="F63" s="2"/>
      <c r="G63" s="2"/>
      <c r="H63" s="2"/>
      <c r="I63" s="2"/>
      <c r="J63" s="2"/>
    </row>
    <row r="64" spans="1:17" x14ac:dyDescent="0.25">
      <c r="D64" s="2"/>
      <c r="E64" s="2"/>
      <c r="F64" s="2"/>
      <c r="G64" s="2"/>
      <c r="H64" s="2"/>
      <c r="I64" s="2"/>
      <c r="J64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50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158</v>
      </c>
    </row>
    <row r="3" spans="1:20" ht="8.25" customHeight="1" thickBot="1" x14ac:dyDescent="0.3">
      <c r="Q3" s="10"/>
    </row>
    <row r="4" spans="1:20" x14ac:dyDescent="0.25">
      <c r="A4" s="339" t="s">
        <v>3</v>
      </c>
      <c r="B4" s="315"/>
      <c r="C4" s="358" t="s">
        <v>1</v>
      </c>
      <c r="D4" s="356"/>
      <c r="E4" s="351" t="s">
        <v>104</v>
      </c>
      <c r="F4" s="351"/>
      <c r="G4" s="130" t="s">
        <v>0</v>
      </c>
      <c r="I4" s="352">
        <v>1000</v>
      </c>
      <c r="J4" s="351"/>
      <c r="K4" s="361" t="s">
        <v>104</v>
      </c>
      <c r="L4" s="362"/>
      <c r="M4" s="130" t="s">
        <v>0</v>
      </c>
      <c r="O4" s="350" t="s">
        <v>22</v>
      </c>
      <c r="P4" s="351"/>
      <c r="Q4" s="130" t="s">
        <v>0</v>
      </c>
    </row>
    <row r="5" spans="1:20" x14ac:dyDescent="0.25">
      <c r="A5" s="357"/>
      <c r="B5" s="316"/>
      <c r="C5" s="359" t="s">
        <v>63</v>
      </c>
      <c r="D5" s="349"/>
      <c r="E5" s="353" t="str">
        <f>C5</f>
        <v>jun</v>
      </c>
      <c r="F5" s="353"/>
      <c r="G5" s="131" t="s">
        <v>148</v>
      </c>
      <c r="I5" s="348" t="str">
        <f>C5</f>
        <v>jun</v>
      </c>
      <c r="J5" s="353"/>
      <c r="K5" s="354" t="str">
        <f>C5</f>
        <v>jun</v>
      </c>
      <c r="L5" s="355"/>
      <c r="M5" s="131" t="str">
        <f>G5</f>
        <v>2024 /2023</v>
      </c>
      <c r="O5" s="348" t="str">
        <f>C5</f>
        <v>jun</v>
      </c>
      <c r="P5" s="349"/>
      <c r="Q5" s="131" t="str">
        <f>G5</f>
        <v>2024 /2023</v>
      </c>
    </row>
    <row r="6" spans="1:20" ht="19.5" customHeight="1" x14ac:dyDescent="0.25">
      <c r="A6" s="357"/>
      <c r="B6" s="316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131551.15999999997</v>
      </c>
      <c r="D7" s="210">
        <f>D8+D9</f>
        <v>123109.01999999999</v>
      </c>
      <c r="E7" s="216">
        <f t="shared" ref="E7:E19" si="0">C7/$C$20</f>
        <v>0.42687553519190247</v>
      </c>
      <c r="F7" s="217">
        <f t="shared" ref="F7:F19" si="1">D7/$D$20</f>
        <v>0.42706791967284902</v>
      </c>
      <c r="G7" s="53">
        <f t="shared" ref="G7:G20" si="2">(D7-C7)/C7</f>
        <v>-6.4173816483260093E-2</v>
      </c>
      <c r="I7" s="224">
        <f>I8+I9</f>
        <v>37993.457999999999</v>
      </c>
      <c r="J7" s="225">
        <f>J8+J9</f>
        <v>36687.342000000004</v>
      </c>
      <c r="K7" s="229">
        <f t="shared" ref="K7:K19" si="3">I7/$I$20</f>
        <v>0.43688432112331888</v>
      </c>
      <c r="L7" s="230">
        <f t="shared" ref="L7:L19" si="4">J7/$J$20</f>
        <v>0.49968423906108334</v>
      </c>
      <c r="M7" s="53">
        <f t="shared" ref="M7:M20" si="5">(J7-I7)/I7</f>
        <v>-3.4377392023647715E-2</v>
      </c>
      <c r="O7" s="63">
        <f t="shared" ref="O7:O20" si="6">(I7/C7)*10</f>
        <v>2.8881127311990262</v>
      </c>
      <c r="P7" s="237">
        <f t="shared" ref="P7:P20" si="7">(J7/D7)*10</f>
        <v>2.9800693726584782</v>
      </c>
      <c r="Q7" s="53">
        <f t="shared" ref="Q7:Q20" si="8">(P7-O7)/O7</f>
        <v>3.1839699491672993E-2</v>
      </c>
    </row>
    <row r="8" spans="1:20" ht="20.100000000000001" customHeight="1" x14ac:dyDescent="0.25">
      <c r="A8" s="8" t="s">
        <v>4</v>
      </c>
      <c r="C8" s="19">
        <v>66858.740000000005</v>
      </c>
      <c r="D8" s="140">
        <v>62722.19000000001</v>
      </c>
      <c r="E8" s="214">
        <f t="shared" si="0"/>
        <v>0.21695255609875477</v>
      </c>
      <c r="F8" s="215">
        <f t="shared" si="1"/>
        <v>0.21758466764356649</v>
      </c>
      <c r="G8" s="52">
        <f t="shared" si="2"/>
        <v>-6.1869996353505846E-2</v>
      </c>
      <c r="I8" s="19">
        <v>21869.401000000005</v>
      </c>
      <c r="J8" s="140">
        <v>20999.769</v>
      </c>
      <c r="K8" s="227">
        <f t="shared" si="3"/>
        <v>0.25147483046314534</v>
      </c>
      <c r="L8" s="228">
        <f t="shared" si="4"/>
        <v>0.28601836549574855</v>
      </c>
      <c r="M8" s="52">
        <f t="shared" si="5"/>
        <v>-3.9764783681089613E-2</v>
      </c>
      <c r="O8" s="27">
        <f t="shared" si="6"/>
        <v>3.270986111912968</v>
      </c>
      <c r="P8" s="143">
        <f t="shared" si="7"/>
        <v>3.3480605508194143</v>
      </c>
      <c r="Q8" s="52">
        <f t="shared" si="8"/>
        <v>2.3563059049911711E-2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64692.419999999969</v>
      </c>
      <c r="D9" s="140">
        <v>60386.829999999987</v>
      </c>
      <c r="E9" s="214">
        <f t="shared" si="0"/>
        <v>0.20992297909314769</v>
      </c>
      <c r="F9" s="215">
        <f t="shared" si="1"/>
        <v>0.20948325202928253</v>
      </c>
      <c r="G9" s="52">
        <f t="shared" si="2"/>
        <v>-6.6554783388841909E-2</v>
      </c>
      <c r="I9" s="19">
        <v>16124.056999999997</v>
      </c>
      <c r="J9" s="140">
        <v>15687.573000000006</v>
      </c>
      <c r="K9" s="227">
        <f t="shared" si="3"/>
        <v>0.18540949066017356</v>
      </c>
      <c r="L9" s="228">
        <f t="shared" si="4"/>
        <v>0.21366587356533484</v>
      </c>
      <c r="M9" s="52">
        <f t="shared" si="5"/>
        <v>-2.7070358285138249E-2</v>
      </c>
      <c r="O9" s="27">
        <f t="shared" si="6"/>
        <v>2.4924182771335506</v>
      </c>
      <c r="P9" s="143">
        <f t="shared" si="7"/>
        <v>2.5978467490345181</v>
      </c>
      <c r="Q9" s="52">
        <f t="shared" si="8"/>
        <v>4.22996705120528E-2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111360.18000000005</v>
      </c>
      <c r="D10" s="210">
        <f>D11+D12</f>
        <v>119915.29</v>
      </c>
      <c r="E10" s="216">
        <f t="shared" si="0"/>
        <v>0.36135702974087514</v>
      </c>
      <c r="F10" s="217">
        <f t="shared" si="1"/>
        <v>0.41598879949874018</v>
      </c>
      <c r="G10" s="53">
        <f t="shared" si="2"/>
        <v>7.682378027765345E-2</v>
      </c>
      <c r="I10" s="224">
        <f>I11+I12</f>
        <v>14305.550000000019</v>
      </c>
      <c r="J10" s="225">
        <f>J11+J12</f>
        <v>14251.398000000003</v>
      </c>
      <c r="K10" s="229">
        <f t="shared" si="3"/>
        <v>0.16449859604897515</v>
      </c>
      <c r="L10" s="230">
        <f t="shared" si="4"/>
        <v>0.19410506667903732</v>
      </c>
      <c r="M10" s="53">
        <f t="shared" si="5"/>
        <v>-3.7853839943250236E-3</v>
      </c>
      <c r="O10" s="63">
        <f t="shared" si="6"/>
        <v>1.2846198704061016</v>
      </c>
      <c r="P10" s="237">
        <f t="shared" si="7"/>
        <v>1.1884554505101061</v>
      </c>
      <c r="Q10" s="53">
        <f t="shared" si="8"/>
        <v>-7.4858269057908461E-2</v>
      </c>
      <c r="T10" s="2"/>
    </row>
    <row r="11" spans="1:20" ht="20.100000000000001" customHeight="1" x14ac:dyDescent="0.25">
      <c r="A11" s="8"/>
      <c r="B11" t="s">
        <v>6</v>
      </c>
      <c r="C11" s="19">
        <v>108439.73000000005</v>
      </c>
      <c r="D11" s="140">
        <v>117772.65999999999</v>
      </c>
      <c r="E11" s="214">
        <f t="shared" si="0"/>
        <v>0.3518803466257191</v>
      </c>
      <c r="F11" s="215">
        <f t="shared" si="1"/>
        <v>0.40855596852722698</v>
      </c>
      <c r="G11" s="52">
        <f t="shared" si="2"/>
        <v>8.6065596068894037E-2</v>
      </c>
      <c r="I11" s="19">
        <v>13677.397000000019</v>
      </c>
      <c r="J11" s="140">
        <v>13681.067000000003</v>
      </c>
      <c r="K11" s="227">
        <f t="shared" si="3"/>
        <v>0.1572755052482753</v>
      </c>
      <c r="L11" s="228">
        <f t="shared" si="4"/>
        <v>0.18633711740247355</v>
      </c>
      <c r="M11" s="52">
        <f t="shared" si="5"/>
        <v>2.6832591025790191E-4</v>
      </c>
      <c r="O11" s="27">
        <f t="shared" si="6"/>
        <v>1.2612902116226232</v>
      </c>
      <c r="P11" s="143">
        <f t="shared" si="7"/>
        <v>1.1616505053040327</v>
      </c>
      <c r="Q11" s="52">
        <f t="shared" si="8"/>
        <v>-7.8998239580727547E-2</v>
      </c>
    </row>
    <row r="12" spans="1:20" ht="20.100000000000001" customHeight="1" x14ac:dyDescent="0.25">
      <c r="A12" s="8"/>
      <c r="B12" t="s">
        <v>39</v>
      </c>
      <c r="C12" s="19">
        <v>2920.4499999999985</v>
      </c>
      <c r="D12" s="140">
        <v>2142.6299999999997</v>
      </c>
      <c r="E12" s="218">
        <f t="shared" si="0"/>
        <v>9.4766831151560441E-3</v>
      </c>
      <c r="F12" s="219">
        <f t="shared" si="1"/>
        <v>7.4328309715131873E-3</v>
      </c>
      <c r="G12" s="52">
        <f t="shared" si="2"/>
        <v>-0.26633566744850939</v>
      </c>
      <c r="I12" s="19">
        <v>628.15300000000002</v>
      </c>
      <c r="J12" s="140">
        <v>570.3309999999999</v>
      </c>
      <c r="K12" s="231">
        <f t="shared" si="3"/>
        <v>7.2230908006998508E-3</v>
      </c>
      <c r="L12" s="232">
        <f t="shared" si="4"/>
        <v>7.7679492765637438E-3</v>
      </c>
      <c r="M12" s="52">
        <f t="shared" si="5"/>
        <v>-9.2050822013108449E-2</v>
      </c>
      <c r="O12" s="27">
        <f t="shared" si="6"/>
        <v>2.1508774332722709</v>
      </c>
      <c r="P12" s="143">
        <f t="shared" si="7"/>
        <v>2.6618268203096198</v>
      </c>
      <c r="Q12" s="52">
        <f t="shared" si="8"/>
        <v>0.23755392991408539</v>
      </c>
    </row>
    <row r="13" spans="1:20" ht="20.100000000000001" customHeight="1" x14ac:dyDescent="0.25">
      <c r="A13" s="23" t="s">
        <v>130</v>
      </c>
      <c r="B13" s="15"/>
      <c r="C13" s="78">
        <f>SUM(C14:C16)</f>
        <v>60433.530000000021</v>
      </c>
      <c r="D13" s="210">
        <f>SUM(D14:D16)</f>
        <v>38577.889999999992</v>
      </c>
      <c r="E13" s="216">
        <f t="shared" si="0"/>
        <v>0.19610313935875526</v>
      </c>
      <c r="F13" s="217">
        <f t="shared" si="1"/>
        <v>0.13382755567112795</v>
      </c>
      <c r="G13" s="53">
        <f t="shared" si="2"/>
        <v>-0.3616475820624746</v>
      </c>
      <c r="I13" s="224">
        <f>SUM(I14:I16)</f>
        <v>32849.67300000001</v>
      </c>
      <c r="J13" s="225">
        <f>SUM(J14:J16)</f>
        <v>20720.220999999998</v>
      </c>
      <c r="K13" s="229">
        <f t="shared" si="3"/>
        <v>0.37773626943164856</v>
      </c>
      <c r="L13" s="230">
        <f t="shared" si="4"/>
        <v>0.28221090161185503</v>
      </c>
      <c r="M13" s="53">
        <f t="shared" si="5"/>
        <v>-0.36924117935664102</v>
      </c>
      <c r="O13" s="63">
        <f t="shared" si="6"/>
        <v>5.4356700659385604</v>
      </c>
      <c r="P13" s="237">
        <f t="shared" si="7"/>
        <v>5.3710094046097385</v>
      </c>
      <c r="Q13" s="53">
        <f t="shared" si="8"/>
        <v>-1.1895619223470493E-2</v>
      </c>
    </row>
    <row r="14" spans="1:20" ht="20.100000000000001" customHeight="1" x14ac:dyDescent="0.25">
      <c r="A14" s="8"/>
      <c r="B14" s="3" t="s">
        <v>7</v>
      </c>
      <c r="C14" s="31">
        <v>57405.340000000018</v>
      </c>
      <c r="D14" s="141">
        <v>35595.929999999993</v>
      </c>
      <c r="E14" s="214">
        <f t="shared" si="0"/>
        <v>0.18627684647838255</v>
      </c>
      <c r="F14" s="215">
        <f t="shared" si="1"/>
        <v>0.1234830703219013</v>
      </c>
      <c r="G14" s="52">
        <f t="shared" si="2"/>
        <v>-0.37991953361830133</v>
      </c>
      <c r="I14" s="31">
        <v>31157.171000000013</v>
      </c>
      <c r="J14" s="141">
        <v>19461.030999999999</v>
      </c>
      <c r="K14" s="227">
        <f t="shared" si="3"/>
        <v>0.35827429818202294</v>
      </c>
      <c r="L14" s="228">
        <f t="shared" si="4"/>
        <v>0.26506064316622208</v>
      </c>
      <c r="M14" s="52">
        <f t="shared" si="5"/>
        <v>-0.37539159123272164</v>
      </c>
      <c r="O14" s="27">
        <f t="shared" si="6"/>
        <v>5.4275736368776855</v>
      </c>
      <c r="P14" s="143">
        <f t="shared" si="7"/>
        <v>5.4672067845958807</v>
      </c>
      <c r="Q14" s="52">
        <f t="shared" si="8"/>
        <v>7.3021851696138352E-3</v>
      </c>
      <c r="S14" s="119"/>
    </row>
    <row r="15" spans="1:20" ht="20.100000000000001" customHeight="1" x14ac:dyDescent="0.25">
      <c r="A15" s="8"/>
      <c r="B15" s="3" t="s">
        <v>8</v>
      </c>
      <c r="C15" s="31">
        <v>2064.4699999999993</v>
      </c>
      <c r="D15" s="141">
        <v>1703.4900000000005</v>
      </c>
      <c r="E15" s="214">
        <f t="shared" si="0"/>
        <v>6.6990799331425642E-3</v>
      </c>
      <c r="F15" s="215">
        <f t="shared" si="1"/>
        <v>5.9094445759011139E-3</v>
      </c>
      <c r="G15" s="52">
        <f t="shared" si="2"/>
        <v>-0.17485359438499906</v>
      </c>
      <c r="I15" s="31">
        <v>1399.1559999999999</v>
      </c>
      <c r="J15" s="141">
        <v>960.49899999999968</v>
      </c>
      <c r="K15" s="227">
        <f t="shared" si="3"/>
        <v>1.6088804530654154E-2</v>
      </c>
      <c r="L15" s="228">
        <f t="shared" si="4"/>
        <v>1.3082065523687469E-2</v>
      </c>
      <c r="M15" s="52">
        <f t="shared" si="5"/>
        <v>-0.31351543358996442</v>
      </c>
      <c r="O15" s="27">
        <f t="shared" si="6"/>
        <v>6.7773133055941734</v>
      </c>
      <c r="P15" s="143">
        <f t="shared" si="7"/>
        <v>5.6384187755724984</v>
      </c>
      <c r="Q15" s="52">
        <f t="shared" si="8"/>
        <v>-0.16804513509528937</v>
      </c>
    </row>
    <row r="16" spans="1:20" ht="20.100000000000001" customHeight="1" x14ac:dyDescent="0.25">
      <c r="A16" s="32"/>
      <c r="B16" s="33" t="s">
        <v>9</v>
      </c>
      <c r="C16" s="211">
        <v>963.7199999999998</v>
      </c>
      <c r="D16" s="212">
        <v>1278.4699999999998</v>
      </c>
      <c r="E16" s="218">
        <f t="shared" si="0"/>
        <v>3.1272129472301137E-3</v>
      </c>
      <c r="F16" s="219">
        <f t="shared" si="1"/>
        <v>4.4350407733255229E-3</v>
      </c>
      <c r="G16" s="52">
        <f t="shared" si="2"/>
        <v>0.32659901216120873</v>
      </c>
      <c r="I16" s="211">
        <v>293.34599999999983</v>
      </c>
      <c r="J16" s="212">
        <v>298.69100000000003</v>
      </c>
      <c r="K16" s="231">
        <f t="shared" si="3"/>
        <v>3.3731667189714882E-3</v>
      </c>
      <c r="L16" s="232">
        <f t="shared" si="4"/>
        <v>4.0681929219455052E-3</v>
      </c>
      <c r="M16" s="52">
        <f t="shared" si="5"/>
        <v>1.8220804101641751E-2</v>
      </c>
      <c r="O16" s="27">
        <f t="shared" si="6"/>
        <v>3.0438924168845709</v>
      </c>
      <c r="P16" s="143">
        <f t="shared" si="7"/>
        <v>2.3363160652968009</v>
      </c>
      <c r="Q16" s="52">
        <f t="shared" si="8"/>
        <v>-0.23245773985401744</v>
      </c>
    </row>
    <row r="17" spans="1:17" ht="20.100000000000001" customHeight="1" x14ac:dyDescent="0.25">
      <c r="A17" s="8" t="s">
        <v>131</v>
      </c>
      <c r="B17" s="3"/>
      <c r="C17" s="19">
        <v>195.70999999999995</v>
      </c>
      <c r="D17" s="140">
        <v>639.36000000000013</v>
      </c>
      <c r="E17" s="214">
        <f t="shared" si="0"/>
        <v>6.3506707954842233E-4</v>
      </c>
      <c r="F17" s="215">
        <f t="shared" si="1"/>
        <v>2.2179540144339773E-3</v>
      </c>
      <c r="G17" s="54">
        <f t="shared" si="2"/>
        <v>2.2668744571049015</v>
      </c>
      <c r="I17" s="31">
        <v>225.25999999999996</v>
      </c>
      <c r="J17" s="141">
        <v>217.36900000000003</v>
      </c>
      <c r="K17" s="227">
        <f t="shared" si="3"/>
        <v>2.5902501998169999E-3</v>
      </c>
      <c r="L17" s="228">
        <f t="shared" si="4"/>
        <v>2.9605814277978665E-3</v>
      </c>
      <c r="M17" s="54">
        <f t="shared" si="5"/>
        <v>-3.5030631270531541E-2</v>
      </c>
      <c r="O17" s="238">
        <f t="shared" si="6"/>
        <v>11.509887077819222</v>
      </c>
      <c r="P17" s="239">
        <f t="shared" si="7"/>
        <v>3.3997904154154153</v>
      </c>
      <c r="Q17" s="54">
        <f t="shared" si="8"/>
        <v>-0.70462000257438029</v>
      </c>
    </row>
    <row r="18" spans="1:17" ht="20.100000000000001" customHeight="1" x14ac:dyDescent="0.25">
      <c r="A18" s="8" t="s">
        <v>10</v>
      </c>
      <c r="C18" s="19">
        <v>1335.1000000000001</v>
      </c>
      <c r="D18" s="140">
        <v>1459.3699999999988</v>
      </c>
      <c r="E18" s="214">
        <f t="shared" si="0"/>
        <v>4.3323185218185015E-3</v>
      </c>
      <c r="F18" s="215">
        <f t="shared" si="1"/>
        <v>5.0625868838283759E-3</v>
      </c>
      <c r="G18" s="52">
        <f t="shared" si="2"/>
        <v>9.3079170099616956E-2</v>
      </c>
      <c r="I18" s="19">
        <v>807.16399999999976</v>
      </c>
      <c r="J18" s="140">
        <v>862.92400000000009</v>
      </c>
      <c r="K18" s="227">
        <f t="shared" si="3"/>
        <v>9.2815267348179374E-3</v>
      </c>
      <c r="L18" s="228">
        <f t="shared" si="4"/>
        <v>1.1753086999530963E-2</v>
      </c>
      <c r="M18" s="52">
        <f t="shared" si="5"/>
        <v>6.9081376275453743E-2</v>
      </c>
      <c r="O18" s="27">
        <f t="shared" si="6"/>
        <v>6.0457194217661572</v>
      </c>
      <c r="P18" s="143">
        <f t="shared" si="7"/>
        <v>5.9129898517853654</v>
      </c>
      <c r="Q18" s="52">
        <f t="shared" si="8"/>
        <v>-2.1954305306152798E-2</v>
      </c>
    </row>
    <row r="19" spans="1:17" ht="20.100000000000001" customHeight="1" thickBot="1" x14ac:dyDescent="0.3">
      <c r="A19" s="8" t="s">
        <v>11</v>
      </c>
      <c r="B19" s="10"/>
      <c r="C19" s="21">
        <v>3296.4900000000007</v>
      </c>
      <c r="D19" s="142">
        <v>4564.7400000000034</v>
      </c>
      <c r="E19" s="220">
        <f t="shared" si="0"/>
        <v>1.0696910107100197E-2</v>
      </c>
      <c r="F19" s="221">
        <f t="shared" si="1"/>
        <v>1.5835184259020519E-2</v>
      </c>
      <c r="G19" s="55">
        <f t="shared" si="2"/>
        <v>0.38472739186225424</v>
      </c>
      <c r="I19" s="21">
        <v>783.4670000000001</v>
      </c>
      <c r="J19" s="142">
        <v>681.7969999999998</v>
      </c>
      <c r="K19" s="233">
        <f t="shared" si="3"/>
        <v>9.0090364614224729E-3</v>
      </c>
      <c r="L19" s="234">
        <f t="shared" si="4"/>
        <v>9.2861242206952275E-3</v>
      </c>
      <c r="M19" s="55">
        <f t="shared" si="5"/>
        <v>-0.12976934574142918</v>
      </c>
      <c r="O19" s="240">
        <f t="shared" si="6"/>
        <v>2.3766703372374858</v>
      </c>
      <c r="P19" s="241">
        <f t="shared" si="7"/>
        <v>1.4936162848267356</v>
      </c>
      <c r="Q19" s="55">
        <f t="shared" si="8"/>
        <v>-0.37155092087241887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308172.17000000004</v>
      </c>
      <c r="D20" s="145">
        <f>D8+D9+D10+D13+D17+D18+D19</f>
        <v>288265.67</v>
      </c>
      <c r="E20" s="222">
        <f>E8+E9+E10+E13+E17+E18+E19</f>
        <v>0.99999999999999989</v>
      </c>
      <c r="F20" s="223">
        <f>F8+F9+F10+F13+F17+F18+F19</f>
        <v>1</v>
      </c>
      <c r="G20" s="55">
        <f t="shared" si="2"/>
        <v>-6.4595385105670172E-2</v>
      </c>
      <c r="H20" s="1"/>
      <c r="I20" s="213">
        <f>I8+I9+I10+I13+I17+I18+I19</f>
        <v>86964.572000000029</v>
      </c>
      <c r="J20" s="226">
        <f>J8+J9+J10+J13+J17+J18+J19</f>
        <v>73421.051000000021</v>
      </c>
      <c r="K20" s="235">
        <f>K8+K9+K10+K13+K17+K18+K19</f>
        <v>1</v>
      </c>
      <c r="L20" s="236">
        <f>L8+L9+L10+L13+L17+L18+L19</f>
        <v>0.99999999999999978</v>
      </c>
      <c r="M20" s="55">
        <f t="shared" si="5"/>
        <v>-0.15573607376576296</v>
      </c>
      <c r="N20" s="1"/>
      <c r="O20" s="24">
        <f t="shared" si="6"/>
        <v>2.8219476145428715</v>
      </c>
      <c r="P20" s="242">
        <f t="shared" si="7"/>
        <v>2.5469925364334927</v>
      </c>
      <c r="Q20" s="55">
        <f t="shared" si="8"/>
        <v>-9.7434508242605661E-2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9" t="s">
        <v>2</v>
      </c>
      <c r="B24" s="315"/>
      <c r="C24" s="358" t="s">
        <v>1</v>
      </c>
      <c r="D24" s="356"/>
      <c r="E24" s="351" t="s">
        <v>105</v>
      </c>
      <c r="F24" s="351"/>
      <c r="G24" s="130" t="s">
        <v>0</v>
      </c>
      <c r="I24" s="352">
        <v>1000</v>
      </c>
      <c r="J24" s="356"/>
      <c r="K24" s="351" t="s">
        <v>105</v>
      </c>
      <c r="L24" s="351"/>
      <c r="M24" s="130" t="s">
        <v>0</v>
      </c>
      <c r="O24" s="350" t="s">
        <v>22</v>
      </c>
      <c r="P24" s="351"/>
      <c r="Q24" s="130" t="s">
        <v>0</v>
      </c>
    </row>
    <row r="25" spans="1:17" ht="15" customHeight="1" x14ac:dyDescent="0.25">
      <c r="A25" s="357"/>
      <c r="B25" s="316"/>
      <c r="C25" s="359" t="str">
        <f>C5</f>
        <v>jun</v>
      </c>
      <c r="D25" s="349"/>
      <c r="E25" s="353" t="str">
        <f>C5</f>
        <v>jun</v>
      </c>
      <c r="F25" s="353"/>
      <c r="G25" s="131" t="str">
        <f>G5</f>
        <v>2024 /2023</v>
      </c>
      <c r="I25" s="348" t="str">
        <f>C5</f>
        <v>jun</v>
      </c>
      <c r="J25" s="349"/>
      <c r="K25" s="360" t="str">
        <f>C5</f>
        <v>jun</v>
      </c>
      <c r="L25" s="355"/>
      <c r="M25" s="131" t="str">
        <f>G5</f>
        <v>2024 /2023</v>
      </c>
      <c r="O25" s="348" t="str">
        <f>C5</f>
        <v>jun</v>
      </c>
      <c r="P25" s="349"/>
      <c r="Q25" s="131" t="str">
        <f>G5</f>
        <v>2024 /2023</v>
      </c>
    </row>
    <row r="26" spans="1:17" ht="19.5" customHeight="1" x14ac:dyDescent="0.25">
      <c r="A26" s="357"/>
      <c r="B26" s="316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53887.01</v>
      </c>
      <c r="D27" s="210">
        <f>D28+D29</f>
        <v>50506.329999999987</v>
      </c>
      <c r="E27" s="216">
        <f t="shared" ref="E27:E40" si="9">C27/$C$40</f>
        <v>0.42034283594346739</v>
      </c>
      <c r="F27" s="217">
        <f t="shared" ref="F27:F40" si="10">D27/$D$40</f>
        <v>0.34693043171901294</v>
      </c>
      <c r="G27" s="53">
        <f t="shared" ref="G27:G40" si="11">(D27-C27)/C27</f>
        <v>-6.2736455409198144E-2</v>
      </c>
      <c r="I27" s="78">
        <f>I28+I29</f>
        <v>13350.357000000004</v>
      </c>
      <c r="J27" s="210">
        <f>J28+J29</f>
        <v>12563.691000000003</v>
      </c>
      <c r="K27" s="216">
        <f t="shared" ref="K27:K39" si="12">I27/$I$40</f>
        <v>0.38677320269343402</v>
      </c>
      <c r="L27" s="217">
        <f t="shared" ref="L27:L39" si="13">J27/$J$40</f>
        <v>0.37535808006969584</v>
      </c>
      <c r="M27" s="53">
        <f t="shared" ref="M27:M40" si="14">(J27-I27)/I27</f>
        <v>-5.892471639522455E-2</v>
      </c>
      <c r="O27" s="63">
        <f t="shared" ref="O27:O40" si="15">(I27/C27)*10</f>
        <v>2.4774722145466974</v>
      </c>
      <c r="P27" s="237">
        <f t="shared" ref="P27:P40" si="16">(J27/D27)*10</f>
        <v>2.4875477984640746</v>
      </c>
      <c r="Q27" s="53">
        <f t="shared" ref="Q27:Q40" si="17">(P27-O27)/O27</f>
        <v>4.0668806932394599E-3</v>
      </c>
    </row>
    <row r="28" spans="1:17" ht="20.100000000000001" customHeight="1" x14ac:dyDescent="0.25">
      <c r="A28" s="8" t="s">
        <v>4</v>
      </c>
      <c r="C28" s="19">
        <v>29483.39</v>
      </c>
      <c r="D28" s="140">
        <v>25720.619999999992</v>
      </c>
      <c r="E28" s="214">
        <f t="shared" si="9"/>
        <v>0.22998365962088574</v>
      </c>
      <c r="F28" s="215">
        <f t="shared" si="10"/>
        <v>0.17667618693895751</v>
      </c>
      <c r="G28" s="52">
        <f t="shared" si="11"/>
        <v>-0.12762338387817709</v>
      </c>
      <c r="I28" s="19">
        <v>7780.4580000000005</v>
      </c>
      <c r="J28" s="140">
        <v>6718.2489999999998</v>
      </c>
      <c r="K28" s="214">
        <f t="shared" si="12"/>
        <v>0.22540765457296383</v>
      </c>
      <c r="L28" s="215">
        <f t="shared" si="13"/>
        <v>0.20071721328311506</v>
      </c>
      <c r="M28" s="52">
        <f t="shared" si="14"/>
        <v>-0.13652268285491687</v>
      </c>
      <c r="O28" s="27">
        <f t="shared" si="15"/>
        <v>2.6389292411761334</v>
      </c>
      <c r="P28" s="143">
        <f t="shared" si="16"/>
        <v>2.6120089640140876</v>
      </c>
      <c r="Q28" s="52">
        <f t="shared" si="17"/>
        <v>-1.020121219697722E-2</v>
      </c>
    </row>
    <row r="29" spans="1:17" ht="20.100000000000001" customHeight="1" x14ac:dyDescent="0.25">
      <c r="A29" s="8" t="s">
        <v>5</v>
      </c>
      <c r="C29" s="19">
        <v>24403.620000000003</v>
      </c>
      <c r="D29" s="140">
        <v>24785.709999999995</v>
      </c>
      <c r="E29" s="214">
        <f t="shared" si="9"/>
        <v>0.19035917632258165</v>
      </c>
      <c r="F29" s="215">
        <f t="shared" si="10"/>
        <v>0.17025424478005544</v>
      </c>
      <c r="G29" s="52">
        <f t="shared" si="11"/>
        <v>1.5657103331390705E-2</v>
      </c>
      <c r="I29" s="19">
        <v>5569.8990000000022</v>
      </c>
      <c r="J29" s="140">
        <v>5845.4420000000018</v>
      </c>
      <c r="K29" s="214">
        <f t="shared" si="12"/>
        <v>0.16136554812047016</v>
      </c>
      <c r="L29" s="215">
        <f t="shared" si="13"/>
        <v>0.17464086678658072</v>
      </c>
      <c r="M29" s="52">
        <f t="shared" si="14"/>
        <v>4.9470017319883097E-2</v>
      </c>
      <c r="O29" s="27">
        <f t="shared" si="15"/>
        <v>2.2824068724230266</v>
      </c>
      <c r="P29" s="143">
        <f t="shared" si="16"/>
        <v>2.358391992805533</v>
      </c>
      <c r="Q29" s="52">
        <f t="shared" si="17"/>
        <v>3.3291662981122988E-2</v>
      </c>
    </row>
    <row r="30" spans="1:17" ht="20.100000000000001" customHeight="1" x14ac:dyDescent="0.25">
      <c r="A30" s="23" t="s">
        <v>38</v>
      </c>
      <c r="B30" s="15"/>
      <c r="C30" s="78">
        <f>C31+C32</f>
        <v>38621.960000000006</v>
      </c>
      <c r="D30" s="210">
        <f>D31+D32</f>
        <v>58994.939999999995</v>
      </c>
      <c r="E30" s="216">
        <f t="shared" si="9"/>
        <v>0.30126860250912346</v>
      </c>
      <c r="F30" s="217">
        <f t="shared" si="10"/>
        <v>0.40523910574055311</v>
      </c>
      <c r="G30" s="53">
        <f t="shared" si="11"/>
        <v>0.52749730982063014</v>
      </c>
      <c r="I30" s="78">
        <f>I31+I32</f>
        <v>5503.5939999999991</v>
      </c>
      <c r="J30" s="210">
        <f>J31+J32</f>
        <v>6303.5829999999996</v>
      </c>
      <c r="K30" s="216">
        <f t="shared" si="12"/>
        <v>0.15944462591557412</v>
      </c>
      <c r="L30" s="217">
        <f t="shared" si="13"/>
        <v>0.18832847866442853</v>
      </c>
      <c r="M30" s="53">
        <f t="shared" si="14"/>
        <v>0.1453575608956621</v>
      </c>
      <c r="O30" s="63">
        <f t="shared" si="15"/>
        <v>1.4249908601220649</v>
      </c>
      <c r="P30" s="237">
        <f t="shared" si="16"/>
        <v>1.068495535379814</v>
      </c>
      <c r="Q30" s="53">
        <f t="shared" si="17"/>
        <v>-0.25017376231572003</v>
      </c>
    </row>
    <row r="31" spans="1:17" ht="20.100000000000001" customHeight="1" x14ac:dyDescent="0.25">
      <c r="A31" s="8"/>
      <c r="B31" t="s">
        <v>6</v>
      </c>
      <c r="C31" s="31">
        <v>37380.180000000008</v>
      </c>
      <c r="D31" s="141">
        <v>58057.1</v>
      </c>
      <c r="E31" s="214">
        <f t="shared" si="9"/>
        <v>0.29158216181000363</v>
      </c>
      <c r="F31" s="215">
        <f t="shared" si="10"/>
        <v>0.39879703726946525</v>
      </c>
      <c r="G31" s="52">
        <f t="shared" si="11"/>
        <v>0.55315196449027226</v>
      </c>
      <c r="I31" s="31">
        <v>5227.9359999999988</v>
      </c>
      <c r="J31" s="141">
        <v>6099.6259999999993</v>
      </c>
      <c r="K31" s="214">
        <f t="shared" si="12"/>
        <v>0.15145853779013549</v>
      </c>
      <c r="L31" s="215">
        <f t="shared" si="13"/>
        <v>0.18223497414121356</v>
      </c>
      <c r="M31" s="52">
        <f t="shared" si="14"/>
        <v>0.16673693021490713</v>
      </c>
      <c r="O31" s="27">
        <f t="shared" si="15"/>
        <v>1.3985850255402723</v>
      </c>
      <c r="P31" s="143">
        <f t="shared" si="16"/>
        <v>1.0506253326466528</v>
      </c>
      <c r="Q31" s="52">
        <f t="shared" si="17"/>
        <v>-0.24879409298637595</v>
      </c>
    </row>
    <row r="32" spans="1:17" ht="20.100000000000001" customHeight="1" x14ac:dyDescent="0.25">
      <c r="A32" s="8"/>
      <c r="B32" t="s">
        <v>39</v>
      </c>
      <c r="C32" s="31">
        <v>1241.78</v>
      </c>
      <c r="D32" s="141">
        <v>937.84</v>
      </c>
      <c r="E32" s="218">
        <f t="shared" si="9"/>
        <v>9.6864406991198602E-3</v>
      </c>
      <c r="F32" s="219">
        <f t="shared" si="10"/>
        <v>6.4420684710878653E-3</v>
      </c>
      <c r="G32" s="52">
        <f t="shared" si="11"/>
        <v>-0.24476155196572658</v>
      </c>
      <c r="I32" s="31">
        <v>275.65800000000007</v>
      </c>
      <c r="J32" s="141">
        <v>203.95699999999999</v>
      </c>
      <c r="K32" s="218">
        <f t="shared" si="12"/>
        <v>7.9860881254386409E-3</v>
      </c>
      <c r="L32" s="219">
        <f t="shared" si="13"/>
        <v>6.0935045232149484E-3</v>
      </c>
      <c r="M32" s="52">
        <f t="shared" si="14"/>
        <v>-0.26010854029268171</v>
      </c>
      <c r="O32" s="27">
        <f t="shared" si="15"/>
        <v>2.2198618112709183</v>
      </c>
      <c r="P32" s="143">
        <f t="shared" si="16"/>
        <v>2.1747526230487075</v>
      </c>
      <c r="Q32" s="52">
        <f t="shared" si="17"/>
        <v>-2.0320719061509868E-2</v>
      </c>
    </row>
    <row r="33" spans="1:17" ht="20.100000000000001" customHeight="1" x14ac:dyDescent="0.25">
      <c r="A33" s="23" t="s">
        <v>130</v>
      </c>
      <c r="B33" s="15"/>
      <c r="C33" s="78">
        <f>SUM(C34:C36)</f>
        <v>33742.959999999992</v>
      </c>
      <c r="D33" s="210">
        <f>SUM(D34:D36)</f>
        <v>31251.730000000003</v>
      </c>
      <c r="E33" s="216">
        <f t="shared" si="9"/>
        <v>0.26321021521748894</v>
      </c>
      <c r="F33" s="217">
        <f t="shared" si="10"/>
        <v>0.21466964994023585</v>
      </c>
      <c r="G33" s="53">
        <f t="shared" si="11"/>
        <v>-7.3829622534596531E-2</v>
      </c>
      <c r="I33" s="78">
        <f>SUM(I34:I36)</f>
        <v>15020.503000000001</v>
      </c>
      <c r="J33" s="210">
        <f>SUM(J34:J36)</f>
        <v>13828.724999999999</v>
      </c>
      <c r="K33" s="216">
        <f t="shared" si="12"/>
        <v>0.4351590037162551</v>
      </c>
      <c r="L33" s="217">
        <f t="shared" si="13"/>
        <v>0.41315276424832503</v>
      </c>
      <c r="M33" s="53">
        <f t="shared" si="14"/>
        <v>-7.9343414797760234E-2</v>
      </c>
      <c r="O33" s="63">
        <f t="shared" si="15"/>
        <v>4.4514479464753549</v>
      </c>
      <c r="P33" s="237">
        <f t="shared" si="16"/>
        <v>4.4249470349321456</v>
      </c>
      <c r="Q33" s="53">
        <f t="shared" si="17"/>
        <v>-5.9533239210834039E-3</v>
      </c>
    </row>
    <row r="34" spans="1:17" ht="20.100000000000001" customHeight="1" x14ac:dyDescent="0.25">
      <c r="A34" s="8"/>
      <c r="B34" s="3" t="s">
        <v>7</v>
      </c>
      <c r="C34" s="31">
        <v>31854.389999999992</v>
      </c>
      <c r="D34" s="141">
        <v>28819.210000000003</v>
      </c>
      <c r="E34" s="214">
        <f t="shared" si="9"/>
        <v>0.24847852255764838</v>
      </c>
      <c r="F34" s="215">
        <f t="shared" si="10"/>
        <v>0.19796055201597301</v>
      </c>
      <c r="G34" s="52">
        <f t="shared" si="11"/>
        <v>-9.5282942162759676E-2</v>
      </c>
      <c r="I34" s="31">
        <v>14378.605</v>
      </c>
      <c r="J34" s="141">
        <v>13042.147999999999</v>
      </c>
      <c r="K34" s="214">
        <f t="shared" si="12"/>
        <v>0.41656257627521287</v>
      </c>
      <c r="L34" s="215">
        <f t="shared" si="13"/>
        <v>0.38965266124937503</v>
      </c>
      <c r="M34" s="52">
        <f t="shared" si="14"/>
        <v>-9.2947612094497367E-2</v>
      </c>
      <c r="O34" s="27">
        <f t="shared" si="15"/>
        <v>4.5138535065339518</v>
      </c>
      <c r="P34" s="143">
        <f t="shared" si="16"/>
        <v>4.5255050363975968</v>
      </c>
      <c r="Q34" s="52">
        <f t="shared" si="17"/>
        <v>2.5812822340776156E-3</v>
      </c>
    </row>
    <row r="35" spans="1:17" ht="20.100000000000001" customHeight="1" x14ac:dyDescent="0.25">
      <c r="A35" s="8"/>
      <c r="B35" s="3" t="s">
        <v>8</v>
      </c>
      <c r="C35" s="31">
        <v>1108.69</v>
      </c>
      <c r="D35" s="141">
        <v>1197.82</v>
      </c>
      <c r="E35" s="214">
        <f t="shared" si="9"/>
        <v>8.648279033892637E-3</v>
      </c>
      <c r="F35" s="215">
        <f t="shared" si="10"/>
        <v>8.2278837072831887E-3</v>
      </c>
      <c r="G35" s="52">
        <f t="shared" si="11"/>
        <v>8.0392174548340731E-2</v>
      </c>
      <c r="I35" s="31">
        <v>489.68</v>
      </c>
      <c r="J35" s="141">
        <v>546.41800000000001</v>
      </c>
      <c r="K35" s="214">
        <f t="shared" si="12"/>
        <v>1.4186519648494848E-2</v>
      </c>
      <c r="L35" s="215">
        <f t="shared" si="13"/>
        <v>1.6325012402447898E-2</v>
      </c>
      <c r="M35" s="52">
        <f t="shared" si="14"/>
        <v>0.11586750530958993</v>
      </c>
      <c r="O35" s="27">
        <f t="shared" si="15"/>
        <v>4.4167440853620041</v>
      </c>
      <c r="P35" s="143">
        <f t="shared" si="16"/>
        <v>4.561770549832195</v>
      </c>
      <c r="Q35" s="52">
        <f t="shared" si="17"/>
        <v>3.2835605067279831E-2</v>
      </c>
    </row>
    <row r="36" spans="1:17" ht="20.100000000000001" customHeight="1" x14ac:dyDescent="0.25">
      <c r="A36" s="32"/>
      <c r="B36" s="33" t="s">
        <v>9</v>
      </c>
      <c r="C36" s="211">
        <v>779.87999999999965</v>
      </c>
      <c r="D36" s="212">
        <v>1234.6999999999998</v>
      </c>
      <c r="E36" s="218">
        <f t="shared" si="9"/>
        <v>6.0834136259479083E-3</v>
      </c>
      <c r="F36" s="219">
        <f t="shared" si="10"/>
        <v>8.4812142169796399E-3</v>
      </c>
      <c r="G36" s="52">
        <f t="shared" si="11"/>
        <v>0.58319228599271733</v>
      </c>
      <c r="I36" s="211">
        <v>152.21799999999996</v>
      </c>
      <c r="J36" s="212">
        <v>240.15899999999999</v>
      </c>
      <c r="K36" s="218">
        <f t="shared" si="12"/>
        <v>4.4099077925473535E-3</v>
      </c>
      <c r="L36" s="219">
        <f t="shared" si="13"/>
        <v>7.1750905965020997E-3</v>
      </c>
      <c r="M36" s="52">
        <f t="shared" si="14"/>
        <v>0.57773062318516899</v>
      </c>
      <c r="O36" s="27">
        <f t="shared" si="15"/>
        <v>1.951813099451198</v>
      </c>
      <c r="P36" s="143">
        <f t="shared" si="16"/>
        <v>1.9450797764639185</v>
      </c>
      <c r="Q36" s="52">
        <f t="shared" si="17"/>
        <v>-3.4497785618780364E-3</v>
      </c>
    </row>
    <row r="37" spans="1:17" ht="20.100000000000001" customHeight="1" x14ac:dyDescent="0.25">
      <c r="A37" s="8" t="s">
        <v>131</v>
      </c>
      <c r="B37" s="3"/>
      <c r="C37" s="19"/>
      <c r="D37" s="140">
        <v>500.23</v>
      </c>
      <c r="E37" s="214">
        <f t="shared" si="9"/>
        <v>0</v>
      </c>
      <c r="F37" s="215">
        <f t="shared" si="10"/>
        <v>3.4361041449418694E-3</v>
      </c>
      <c r="G37" s="54"/>
      <c r="I37" s="19"/>
      <c r="J37" s="140">
        <v>119.04600000000001</v>
      </c>
      <c r="K37" s="214">
        <f t="shared" si="12"/>
        <v>0</v>
      </c>
      <c r="L37" s="215">
        <f t="shared" si="13"/>
        <v>3.5566680205663288E-3</v>
      </c>
      <c r="M37" s="54"/>
      <c r="O37" s="238"/>
      <c r="P37" s="239">
        <f t="shared" si="16"/>
        <v>2.3798252803710294</v>
      </c>
      <c r="Q37" s="54"/>
    </row>
    <row r="38" spans="1:17" ht="20.100000000000001" customHeight="1" x14ac:dyDescent="0.25">
      <c r="A38" s="8" t="s">
        <v>10</v>
      </c>
      <c r="C38" s="19">
        <v>571.81999999999982</v>
      </c>
      <c r="D38" s="140">
        <v>514.17999999999995</v>
      </c>
      <c r="E38" s="214">
        <f t="shared" si="9"/>
        <v>4.4604523511175224E-3</v>
      </c>
      <c r="F38" s="215">
        <f t="shared" si="10"/>
        <v>3.5319273719013459E-3</v>
      </c>
      <c r="G38" s="52">
        <f t="shared" si="11"/>
        <v>-0.1008009513483262</v>
      </c>
      <c r="I38" s="19">
        <v>268.98200000000008</v>
      </c>
      <c r="J38" s="140">
        <v>157.34999999999997</v>
      </c>
      <c r="K38" s="214">
        <f t="shared" si="12"/>
        <v>7.7926777244148064E-3</v>
      </c>
      <c r="L38" s="215">
        <f t="shared" si="13"/>
        <v>4.7010543238421429E-3</v>
      </c>
      <c r="M38" s="52">
        <f t="shared" si="14"/>
        <v>-0.4150166182123714</v>
      </c>
      <c r="O38" s="27">
        <f t="shared" si="15"/>
        <v>4.7039627854919406</v>
      </c>
      <c r="P38" s="143">
        <f t="shared" si="16"/>
        <v>3.0602123769886029</v>
      </c>
      <c r="Q38" s="52">
        <f t="shared" si="17"/>
        <v>-0.34943950100392518</v>
      </c>
    </row>
    <row r="39" spans="1:17" ht="20.100000000000001" customHeight="1" thickBot="1" x14ac:dyDescent="0.3">
      <c r="A39" s="8" t="s">
        <v>11</v>
      </c>
      <c r="B39" s="10"/>
      <c r="C39" s="21">
        <v>1374.0100000000002</v>
      </c>
      <c r="D39" s="142">
        <v>3813.1599999999994</v>
      </c>
      <c r="E39" s="220">
        <f t="shared" si="9"/>
        <v>1.0717893978802752E-2</v>
      </c>
      <c r="F39" s="221">
        <f t="shared" si="10"/>
        <v>2.6192781083354731E-2</v>
      </c>
      <c r="G39" s="55">
        <f t="shared" si="11"/>
        <v>1.7752054206301255</v>
      </c>
      <c r="I39" s="21">
        <v>373.83900000000006</v>
      </c>
      <c r="J39" s="142">
        <v>498.82</v>
      </c>
      <c r="K39" s="220">
        <f t="shared" si="12"/>
        <v>1.0830489950321978E-2</v>
      </c>
      <c r="L39" s="221">
        <f t="shared" si="13"/>
        <v>1.4902954673142283E-2</v>
      </c>
      <c r="M39" s="55">
        <f t="shared" si="14"/>
        <v>0.33431771431017077</v>
      </c>
      <c r="O39" s="240">
        <f t="shared" si="15"/>
        <v>2.7207880583110748</v>
      </c>
      <c r="P39" s="241">
        <f t="shared" si="16"/>
        <v>1.3081538671338211</v>
      </c>
      <c r="Q39" s="55">
        <f t="shared" si="17"/>
        <v>-0.51920037904538008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128197.75999999999</v>
      </c>
      <c r="D40" s="226">
        <f>D28+D29+D30+D33+D37+D38+D39</f>
        <v>145580.57</v>
      </c>
      <c r="E40" s="222">
        <f t="shared" si="9"/>
        <v>1</v>
      </c>
      <c r="F40" s="223">
        <f t="shared" si="10"/>
        <v>1</v>
      </c>
      <c r="G40" s="55">
        <f t="shared" si="11"/>
        <v>0.13559371084174959</v>
      </c>
      <c r="H40" s="1"/>
      <c r="I40" s="213">
        <f>I28+I29+I30+I33+I37+I38+I39</f>
        <v>34517.275000000001</v>
      </c>
      <c r="J40" s="226">
        <f>J28+J29+J30+J33+J37+J38+J39</f>
        <v>33471.214999999997</v>
      </c>
      <c r="K40" s="222">
        <f>K28+K29+K30+K33+K37+K38+K39</f>
        <v>1</v>
      </c>
      <c r="L40" s="223">
        <f>L28+L29+L30+L33+L37+L38+L39</f>
        <v>1</v>
      </c>
      <c r="M40" s="55">
        <f t="shared" si="14"/>
        <v>-3.0305405047183039E-2</v>
      </c>
      <c r="N40" s="1"/>
      <c r="O40" s="24">
        <f t="shared" si="15"/>
        <v>2.6925021934860642</v>
      </c>
      <c r="P40" s="242">
        <f t="shared" si="16"/>
        <v>2.2991540011142968</v>
      </c>
      <c r="Q40" s="55">
        <f t="shared" si="17"/>
        <v>-0.14609020312904095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9" t="s">
        <v>15</v>
      </c>
      <c r="B44" s="315"/>
      <c r="C44" s="358" t="s">
        <v>1</v>
      </c>
      <c r="D44" s="356"/>
      <c r="E44" s="351" t="s">
        <v>105</v>
      </c>
      <c r="F44" s="351"/>
      <c r="G44" s="130" t="s">
        <v>0</v>
      </c>
      <c r="I44" s="352">
        <v>1000</v>
      </c>
      <c r="J44" s="356"/>
      <c r="K44" s="351" t="s">
        <v>105</v>
      </c>
      <c r="L44" s="351"/>
      <c r="M44" s="130" t="s">
        <v>0</v>
      </c>
      <c r="O44" s="350" t="s">
        <v>22</v>
      </c>
      <c r="P44" s="351"/>
      <c r="Q44" s="130" t="s">
        <v>0</v>
      </c>
    </row>
    <row r="45" spans="1:17" ht="15" customHeight="1" x14ac:dyDescent="0.25">
      <c r="A45" s="357"/>
      <c r="B45" s="316"/>
      <c r="C45" s="359" t="str">
        <f>C5</f>
        <v>jun</v>
      </c>
      <c r="D45" s="349"/>
      <c r="E45" s="353" t="str">
        <f>C25</f>
        <v>jun</v>
      </c>
      <c r="F45" s="353"/>
      <c r="G45" s="131" t="str">
        <f>G25</f>
        <v>2024 /2023</v>
      </c>
      <c r="I45" s="348" t="str">
        <f>C5</f>
        <v>jun</v>
      </c>
      <c r="J45" s="349"/>
      <c r="K45" s="360" t="str">
        <f>C25</f>
        <v>jun</v>
      </c>
      <c r="L45" s="355"/>
      <c r="M45" s="131" t="str">
        <f>G45</f>
        <v>2024 /2023</v>
      </c>
      <c r="O45" s="348" t="str">
        <f>C5</f>
        <v>jun</v>
      </c>
      <c r="P45" s="349"/>
      <c r="Q45" s="131" t="str">
        <f>Q25</f>
        <v>2024 /2023</v>
      </c>
    </row>
    <row r="46" spans="1:17" ht="15.75" customHeight="1" x14ac:dyDescent="0.25">
      <c r="A46" s="357"/>
      <c r="B46" s="316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77664.149999999936</v>
      </c>
      <c r="D47" s="210">
        <f>D48+D49</f>
        <v>72602.690000000031</v>
      </c>
      <c r="E47" s="216">
        <f t="shared" ref="E47:E59" si="18">C47/$C$60</f>
        <v>0.43152884901803518</v>
      </c>
      <c r="F47" s="217">
        <f t="shared" ref="F47:F59" si="19">D47/$D$60</f>
        <v>0.50883161591504666</v>
      </c>
      <c r="G47" s="53">
        <f t="shared" ref="G47:G60" si="20">(D47-C47)/C47</f>
        <v>-6.5171124643737283E-2</v>
      </c>
      <c r="H47"/>
      <c r="I47" s="78">
        <f>I48+I49</f>
        <v>24643.101000000002</v>
      </c>
      <c r="J47" s="210">
        <f>J48+J49</f>
        <v>24123.651000000005</v>
      </c>
      <c r="K47" s="216">
        <f t="shared" ref="K47:K59" si="21">I47/$I$60</f>
        <v>0.46986408088866816</v>
      </c>
      <c r="L47" s="217">
        <f t="shared" ref="L47:L59" si="22">J47/$J$60</f>
        <v>0.60384856148095334</v>
      </c>
      <c r="M47" s="53">
        <f t="shared" ref="M47:M60" si="23">(J47-I47)/I47</f>
        <v>-2.107892184510371E-2</v>
      </c>
      <c r="N47"/>
      <c r="O47" s="63">
        <f t="shared" ref="O47:O60" si="24">(I47/C47)*10</f>
        <v>3.1730342764325652</v>
      </c>
      <c r="P47" s="237">
        <f t="shared" ref="P47:P60" si="25">(J47/D47)*10</f>
        <v>3.3226938285619987</v>
      </c>
      <c r="Q47" s="53">
        <f t="shared" ref="Q47:Q60" si="26">(P47-O47)/O47</f>
        <v>4.7166068529740361E-2</v>
      </c>
    </row>
    <row r="48" spans="1:17" ht="20.100000000000001" customHeight="1" x14ac:dyDescent="0.25">
      <c r="A48" s="8" t="s">
        <v>4</v>
      </c>
      <c r="C48" s="19">
        <v>37375.349999999984</v>
      </c>
      <c r="D48" s="140">
        <v>37001.570000000022</v>
      </c>
      <c r="E48" s="214">
        <f t="shared" si="18"/>
        <v>0.20767035713577278</v>
      </c>
      <c r="F48" s="215">
        <f t="shared" si="19"/>
        <v>0.2593232930418104</v>
      </c>
      <c r="G48" s="52">
        <f t="shared" si="20"/>
        <v>-1.0000709023459649E-2</v>
      </c>
      <c r="I48" s="19">
        <v>14088.943000000003</v>
      </c>
      <c r="J48" s="140">
        <v>14281.52</v>
      </c>
      <c r="K48" s="214">
        <f t="shared" si="21"/>
        <v>0.26863048824041408</v>
      </c>
      <c r="L48" s="215">
        <f t="shared" si="22"/>
        <v>0.35748632359842475</v>
      </c>
      <c r="M48" s="52">
        <f t="shared" si="23"/>
        <v>1.3668662013892559E-2</v>
      </c>
      <c r="O48" s="27">
        <f t="shared" si="24"/>
        <v>3.7695815557580086</v>
      </c>
      <c r="P48" s="143">
        <f t="shared" si="25"/>
        <v>3.8597064935352723</v>
      </c>
      <c r="Q48" s="52">
        <f t="shared" si="26"/>
        <v>2.3908472716182124E-2</v>
      </c>
    </row>
    <row r="49" spans="1:17" ht="20.100000000000001" customHeight="1" x14ac:dyDescent="0.25">
      <c r="A49" s="8" t="s">
        <v>5</v>
      </c>
      <c r="C49" s="19">
        <v>40288.799999999952</v>
      </c>
      <c r="D49" s="140">
        <v>35601.120000000003</v>
      </c>
      <c r="E49" s="214">
        <f t="shared" si="18"/>
        <v>0.22385849188226239</v>
      </c>
      <c r="F49" s="215">
        <f t="shared" si="19"/>
        <v>0.24950832287323624</v>
      </c>
      <c r="G49" s="52">
        <f t="shared" si="20"/>
        <v>-0.11635193900041588</v>
      </c>
      <c r="I49" s="19">
        <v>10554.157999999998</v>
      </c>
      <c r="J49" s="140">
        <v>9842.131000000003</v>
      </c>
      <c r="K49" s="214">
        <f t="shared" si="21"/>
        <v>0.20123359264825408</v>
      </c>
      <c r="L49" s="215">
        <f t="shared" si="22"/>
        <v>0.24636223788252853</v>
      </c>
      <c r="M49" s="52">
        <f t="shared" si="23"/>
        <v>-6.7464121723399897E-2</v>
      </c>
      <c r="O49" s="27">
        <f t="shared" si="24"/>
        <v>2.6196258017116447</v>
      </c>
      <c r="P49" s="143">
        <f t="shared" si="25"/>
        <v>2.7645565645125778</v>
      </c>
      <c r="Q49" s="52">
        <f t="shared" si="26"/>
        <v>5.5324986761939955E-2</v>
      </c>
    </row>
    <row r="50" spans="1:17" ht="20.100000000000001" customHeight="1" x14ac:dyDescent="0.25">
      <c r="A50" s="23" t="s">
        <v>38</v>
      </c>
      <c r="B50" s="15"/>
      <c r="C50" s="78">
        <f>C51+C52</f>
        <v>72738.219999999987</v>
      </c>
      <c r="D50" s="210">
        <f>D51+D52</f>
        <v>60920.349999999984</v>
      </c>
      <c r="E50" s="216">
        <f t="shared" si="18"/>
        <v>0.40415868011457856</v>
      </c>
      <c r="F50" s="217">
        <f t="shared" si="19"/>
        <v>0.42695663387417454</v>
      </c>
      <c r="G50" s="53">
        <f t="shared" si="20"/>
        <v>-0.16247125651411329</v>
      </c>
      <c r="I50" s="78">
        <f>I51+I52</f>
        <v>8801.9560000000019</v>
      </c>
      <c r="J50" s="210">
        <f>J51+J52</f>
        <v>7947.8149999999996</v>
      </c>
      <c r="K50" s="216">
        <f t="shared" si="21"/>
        <v>0.16782477846284438</v>
      </c>
      <c r="L50" s="217">
        <f t="shared" si="22"/>
        <v>0.19894487176367881</v>
      </c>
      <c r="M50" s="53">
        <f t="shared" si="23"/>
        <v>-9.7039907947733678E-2</v>
      </c>
      <c r="O50" s="63">
        <f t="shared" si="24"/>
        <v>1.210086801684177</v>
      </c>
      <c r="P50" s="237">
        <f t="shared" si="25"/>
        <v>1.3046239885358508</v>
      </c>
      <c r="Q50" s="53">
        <f t="shared" si="26"/>
        <v>7.8124302091468673E-2</v>
      </c>
    </row>
    <row r="51" spans="1:17" ht="20.100000000000001" customHeight="1" x14ac:dyDescent="0.25">
      <c r="A51" s="8"/>
      <c r="B51" t="s">
        <v>6</v>
      </c>
      <c r="C51" s="31">
        <v>71059.549999999988</v>
      </c>
      <c r="D51" s="141">
        <v>59715.559999999983</v>
      </c>
      <c r="E51" s="214">
        <f t="shared" si="18"/>
        <v>0.39483140964318209</v>
      </c>
      <c r="F51" s="215">
        <f t="shared" si="19"/>
        <v>0.41851293512777427</v>
      </c>
      <c r="G51" s="52">
        <f t="shared" si="20"/>
        <v>-0.15964061129010818</v>
      </c>
      <c r="I51" s="31">
        <v>8449.4610000000011</v>
      </c>
      <c r="J51" s="141">
        <v>7581.4409999999998</v>
      </c>
      <c r="K51" s="214">
        <f t="shared" si="21"/>
        <v>0.16110384106162803</v>
      </c>
      <c r="L51" s="215">
        <f t="shared" si="22"/>
        <v>0.18977402059923348</v>
      </c>
      <c r="M51" s="52">
        <f t="shared" si="23"/>
        <v>-0.10273081324359047</v>
      </c>
      <c r="O51" s="27">
        <f t="shared" si="24"/>
        <v>1.1890676200454411</v>
      </c>
      <c r="P51" s="143">
        <f t="shared" si="25"/>
        <v>1.2695922134867366</v>
      </c>
      <c r="Q51" s="52">
        <f t="shared" si="26"/>
        <v>6.7720785667528455E-2</v>
      </c>
    </row>
    <row r="52" spans="1:17" ht="20.100000000000001" customHeight="1" x14ac:dyDescent="0.25">
      <c r="A52" s="8"/>
      <c r="B52" t="s">
        <v>39</v>
      </c>
      <c r="C52" s="31">
        <v>1678.67</v>
      </c>
      <c r="D52" s="141">
        <v>1204.7900000000004</v>
      </c>
      <c r="E52" s="218">
        <f t="shared" si="18"/>
        <v>9.3272704713964639E-3</v>
      </c>
      <c r="F52" s="219">
        <f t="shared" si="19"/>
        <v>8.4436987464002917E-3</v>
      </c>
      <c r="G52" s="52">
        <f t="shared" si="20"/>
        <v>-0.28229491204346274</v>
      </c>
      <c r="I52" s="31">
        <v>352.495</v>
      </c>
      <c r="J52" s="141">
        <v>366.37399999999997</v>
      </c>
      <c r="K52" s="218">
        <f t="shared" si="21"/>
        <v>6.7209374012163108E-3</v>
      </c>
      <c r="L52" s="219">
        <f t="shared" si="22"/>
        <v>9.1708511644453296E-3</v>
      </c>
      <c r="M52" s="52">
        <f t="shared" si="23"/>
        <v>3.9373608136285515E-2</v>
      </c>
      <c r="O52" s="27">
        <f t="shared" si="24"/>
        <v>2.0998469026074211</v>
      </c>
      <c r="P52" s="143">
        <f t="shared" si="25"/>
        <v>3.0409780957677257</v>
      </c>
      <c r="Q52" s="52">
        <f t="shared" si="26"/>
        <v>0.44819038568558667</v>
      </c>
    </row>
    <row r="53" spans="1:17" ht="20.100000000000001" customHeight="1" x14ac:dyDescent="0.25">
      <c r="A53" s="23" t="s">
        <v>130</v>
      </c>
      <c r="B53" s="15"/>
      <c r="C53" s="78">
        <f>SUM(C54:C56)</f>
        <v>26690.570000000003</v>
      </c>
      <c r="D53" s="210">
        <f>SUM(D54:D56)</f>
        <v>7326.16</v>
      </c>
      <c r="E53" s="216">
        <f t="shared" si="18"/>
        <v>0.14830202804943221</v>
      </c>
      <c r="F53" s="217">
        <f t="shared" si="19"/>
        <v>5.1344954728980111E-2</v>
      </c>
      <c r="G53" s="53">
        <f t="shared" si="20"/>
        <v>-0.72551504145471601</v>
      </c>
      <c r="I53" s="78">
        <f>SUM(I54:I56)</f>
        <v>17829.170000000002</v>
      </c>
      <c r="J53" s="210">
        <f>SUM(J54:J56)</f>
        <v>6891.4960000000001</v>
      </c>
      <c r="K53" s="216">
        <f t="shared" si="21"/>
        <v>0.33994449704433771</v>
      </c>
      <c r="L53" s="217">
        <f t="shared" si="22"/>
        <v>0.17250373693649204</v>
      </c>
      <c r="M53" s="53">
        <f t="shared" si="23"/>
        <v>-0.61347073363482441</v>
      </c>
      <c r="O53" s="63">
        <f t="shared" si="24"/>
        <v>6.6799510089143848</v>
      </c>
      <c r="P53" s="237">
        <f t="shared" si="25"/>
        <v>9.4066960044552665</v>
      </c>
      <c r="Q53" s="53">
        <f t="shared" si="26"/>
        <v>0.40819835233851937</v>
      </c>
    </row>
    <row r="54" spans="1:17" ht="20.100000000000001" customHeight="1" x14ac:dyDescent="0.25">
      <c r="A54" s="8"/>
      <c r="B54" s="3" t="s">
        <v>7</v>
      </c>
      <c r="C54" s="31">
        <v>25550.950000000004</v>
      </c>
      <c r="D54" s="141">
        <v>6776.7199999999993</v>
      </c>
      <c r="E54" s="214">
        <f t="shared" si="18"/>
        <v>0.1419699056104699</v>
      </c>
      <c r="F54" s="215">
        <f t="shared" si="19"/>
        <v>4.7494237309992415E-2</v>
      </c>
      <c r="G54" s="52">
        <f t="shared" si="20"/>
        <v>-0.73477620205902328</v>
      </c>
      <c r="I54" s="31">
        <v>16778.566000000003</v>
      </c>
      <c r="J54" s="141">
        <v>6418.8829999999998</v>
      </c>
      <c r="K54" s="214">
        <f t="shared" si="21"/>
        <v>0.31991288321302819</v>
      </c>
      <c r="L54" s="215">
        <f t="shared" si="22"/>
        <v>0.16067357573132462</v>
      </c>
      <c r="M54" s="52">
        <f t="shared" si="23"/>
        <v>-0.61743554246530963</v>
      </c>
      <c r="O54" s="27">
        <f t="shared" si="24"/>
        <v>6.5667092612994811</v>
      </c>
      <c r="P54" s="143">
        <f t="shared" si="25"/>
        <v>9.4719613618387672</v>
      </c>
      <c r="Q54" s="52">
        <f t="shared" si="26"/>
        <v>0.44242130798468882</v>
      </c>
    </row>
    <row r="55" spans="1:17" ht="20.100000000000001" customHeight="1" x14ac:dyDescent="0.25">
      <c r="A55" s="8"/>
      <c r="B55" s="3" t="s">
        <v>8</v>
      </c>
      <c r="C55" s="31">
        <v>955.78</v>
      </c>
      <c r="D55" s="141">
        <v>505.66999999999996</v>
      </c>
      <c r="E55" s="214">
        <f t="shared" si="18"/>
        <v>5.3106438854279353E-3</v>
      </c>
      <c r="F55" s="215">
        <f t="shared" si="19"/>
        <v>3.5439579886056773E-3</v>
      </c>
      <c r="G55" s="52">
        <f t="shared" si="20"/>
        <v>-0.47093473393458751</v>
      </c>
      <c r="I55" s="31">
        <v>909.47599999999989</v>
      </c>
      <c r="J55" s="141">
        <v>414.08100000000002</v>
      </c>
      <c r="K55" s="214">
        <f t="shared" si="21"/>
        <v>1.7340760192083873E-2</v>
      </c>
      <c r="L55" s="215">
        <f t="shared" si="22"/>
        <v>1.0365023776317881E-2</v>
      </c>
      <c r="M55" s="52">
        <f t="shared" si="23"/>
        <v>-0.54470376348578731</v>
      </c>
      <c r="O55" s="27">
        <f t="shared" si="24"/>
        <v>9.515537048274707</v>
      </c>
      <c r="P55" s="143">
        <f t="shared" si="25"/>
        <v>8.1887594676369986</v>
      </c>
      <c r="Q55" s="52">
        <f t="shared" si="26"/>
        <v>-0.13943275864584762</v>
      </c>
    </row>
    <row r="56" spans="1:17" ht="20.100000000000001" customHeight="1" x14ac:dyDescent="0.25">
      <c r="A56" s="32"/>
      <c r="B56" s="33" t="s">
        <v>9</v>
      </c>
      <c r="C56" s="211">
        <v>183.83999999999997</v>
      </c>
      <c r="D56" s="212">
        <v>43.769999999999989</v>
      </c>
      <c r="E56" s="218">
        <f t="shared" si="18"/>
        <v>1.0214785535343611E-3</v>
      </c>
      <c r="F56" s="219">
        <f t="shared" si="19"/>
        <v>3.0675943038200898E-4</v>
      </c>
      <c r="G56" s="52">
        <f t="shared" si="20"/>
        <v>-0.76191253263707581</v>
      </c>
      <c r="I56" s="211">
        <v>141.12800000000001</v>
      </c>
      <c r="J56" s="212">
        <v>58.531999999999996</v>
      </c>
      <c r="K56" s="218">
        <f t="shared" si="21"/>
        <v>2.6908536392256785E-3</v>
      </c>
      <c r="L56" s="219">
        <f t="shared" si="22"/>
        <v>1.46513742884952E-3</v>
      </c>
      <c r="M56" s="52">
        <f t="shared" si="23"/>
        <v>-0.58525593787200281</v>
      </c>
      <c r="O56" s="27">
        <f t="shared" si="24"/>
        <v>7.6766753698868593</v>
      </c>
      <c r="P56" s="143">
        <f t="shared" si="25"/>
        <v>13.372629655014855</v>
      </c>
      <c r="Q56" s="52">
        <f t="shared" si="26"/>
        <v>0.7419819141332199</v>
      </c>
    </row>
    <row r="57" spans="1:17" ht="20.100000000000001" customHeight="1" x14ac:dyDescent="0.25">
      <c r="A57" s="8" t="s">
        <v>131</v>
      </c>
      <c r="B57" s="3"/>
      <c r="C57" s="19">
        <v>195.70999999999995</v>
      </c>
      <c r="D57" s="140">
        <v>139.12999999999997</v>
      </c>
      <c r="E57" s="214">
        <f t="shared" si="18"/>
        <v>1.0874323744136736E-3</v>
      </c>
      <c r="F57" s="215">
        <f t="shared" si="19"/>
        <v>9.7508429401528237E-4</v>
      </c>
      <c r="G57" s="54">
        <f t="shared" si="20"/>
        <v>-0.28910122119462467</v>
      </c>
      <c r="I57" s="19">
        <v>225.25999999999996</v>
      </c>
      <c r="J57" s="140">
        <v>98.323000000000008</v>
      </c>
      <c r="K57" s="214">
        <f t="shared" si="21"/>
        <v>4.294978252168076E-3</v>
      </c>
      <c r="L57" s="215">
        <f t="shared" si="22"/>
        <v>2.4611615426906883E-3</v>
      </c>
      <c r="M57" s="54">
        <f t="shared" si="23"/>
        <v>-0.56351327355056369</v>
      </c>
      <c r="O57" s="238">
        <f t="shared" si="24"/>
        <v>11.509887077819222</v>
      </c>
      <c r="P57" s="239">
        <f t="shared" si="25"/>
        <v>7.066987709336594</v>
      </c>
      <c r="Q57" s="54">
        <f t="shared" si="26"/>
        <v>-0.38600720740732269</v>
      </c>
    </row>
    <row r="58" spans="1:17" ht="20.100000000000001" customHeight="1" x14ac:dyDescent="0.25">
      <c r="A58" s="8" t="s">
        <v>10</v>
      </c>
      <c r="C58" s="19">
        <v>763.28</v>
      </c>
      <c r="D58" s="140">
        <v>945.18999999999994</v>
      </c>
      <c r="E58" s="214">
        <f t="shared" si="18"/>
        <v>4.2410473800136373E-3</v>
      </c>
      <c r="F58" s="215">
        <f t="shared" si="19"/>
        <v>6.6243076537073594E-3</v>
      </c>
      <c r="G58" s="52">
        <f t="shared" si="20"/>
        <v>0.23832669531495648</v>
      </c>
      <c r="I58" s="19">
        <v>538.18199999999968</v>
      </c>
      <c r="J58" s="140">
        <v>705.57399999999996</v>
      </c>
      <c r="K58" s="214">
        <f t="shared" si="21"/>
        <v>1.0261386778426345E-2</v>
      </c>
      <c r="L58" s="215">
        <f t="shared" si="22"/>
        <v>1.7661499286254888E-2</v>
      </c>
      <c r="M58" s="52">
        <f t="shared" si="23"/>
        <v>0.31103232735394415</v>
      </c>
      <c r="O58" s="27">
        <f t="shared" si="24"/>
        <v>7.0509118541033402</v>
      </c>
      <c r="P58" s="143">
        <f t="shared" si="25"/>
        <v>7.4648906569049611</v>
      </c>
      <c r="Q58" s="52">
        <f t="shared" si="26"/>
        <v>5.8712803587340594E-2</v>
      </c>
    </row>
    <row r="59" spans="1:17" ht="20.100000000000001" customHeight="1" thickBot="1" x14ac:dyDescent="0.3">
      <c r="A59" s="8" t="s">
        <v>11</v>
      </c>
      <c r="B59" s="10"/>
      <c r="C59" s="21">
        <v>1922.4799999999998</v>
      </c>
      <c r="D59" s="142">
        <v>751.57999999999993</v>
      </c>
      <c r="E59" s="220">
        <f t="shared" si="18"/>
        <v>1.0681963063526645E-2</v>
      </c>
      <c r="F59" s="221">
        <f t="shared" si="19"/>
        <v>5.2674035340760875E-3</v>
      </c>
      <c r="G59" s="55">
        <f t="shared" si="20"/>
        <v>-0.60905705130872623</v>
      </c>
      <c r="I59" s="21">
        <v>409.62800000000004</v>
      </c>
      <c r="J59" s="142">
        <v>182.97700000000006</v>
      </c>
      <c r="K59" s="220">
        <f t="shared" si="21"/>
        <v>7.8102785735554691E-3</v>
      </c>
      <c r="L59" s="221">
        <f t="shared" si="22"/>
        <v>4.5801689899302731E-3</v>
      </c>
      <c r="M59" s="55">
        <f t="shared" si="23"/>
        <v>-0.55330934408780641</v>
      </c>
      <c r="O59" s="240">
        <f t="shared" si="24"/>
        <v>2.1307269776538642</v>
      </c>
      <c r="P59" s="241">
        <f t="shared" si="25"/>
        <v>2.4345645174166433</v>
      </c>
      <c r="Q59" s="55">
        <f t="shared" si="26"/>
        <v>0.14259806298474406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179974.40999999995</v>
      </c>
      <c r="D60" s="226">
        <f>D48+D49+D50+D53+D57+D58+D59</f>
        <v>142685.1</v>
      </c>
      <c r="E60" s="222">
        <f>E48+E49+E50+E53+E57+E58+E59</f>
        <v>1</v>
      </c>
      <c r="F60" s="223">
        <f>F48+F49+F50+F53+F57+F58+F59</f>
        <v>1</v>
      </c>
      <c r="G60" s="55">
        <f t="shared" si="20"/>
        <v>-0.20719228917044347</v>
      </c>
      <c r="H60" s="1"/>
      <c r="I60" s="213">
        <f>I48+I49+I50+I53+I57+I58+I59</f>
        <v>52447.296999999999</v>
      </c>
      <c r="J60" s="226">
        <f>J48+J49+J50+J53+J57+J58+J59</f>
        <v>39949.836000000003</v>
      </c>
      <c r="K60" s="222">
        <f>K48+K49+K50+K53+K57+K58+K59</f>
        <v>1.0000000000000002</v>
      </c>
      <c r="L60" s="223">
        <f>L48+L49+L50+L53+L57+L58+L59</f>
        <v>1</v>
      </c>
      <c r="M60" s="55">
        <f t="shared" si="23"/>
        <v>-0.23828608364697987</v>
      </c>
      <c r="N60" s="1"/>
      <c r="O60" s="24">
        <f t="shared" si="24"/>
        <v>2.914153017642898</v>
      </c>
      <c r="P60" s="242">
        <f t="shared" si="25"/>
        <v>2.7998603918699287</v>
      </c>
      <c r="Q60" s="55">
        <f t="shared" si="26"/>
        <v>-3.9219843666759291E-2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.7109375" customWidth="1"/>
    <col min="6" max="6" width="10.5703125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39" t="s">
        <v>16</v>
      </c>
      <c r="B4" s="315"/>
      <c r="C4" s="315"/>
      <c r="D4" s="315"/>
      <c r="E4" s="358" t="s">
        <v>1</v>
      </c>
      <c r="F4" s="356"/>
      <c r="G4" s="351" t="s">
        <v>104</v>
      </c>
      <c r="H4" s="351"/>
      <c r="I4" s="130" t="s">
        <v>0</v>
      </c>
      <c r="K4" s="352" t="s">
        <v>19</v>
      </c>
      <c r="L4" s="351"/>
      <c r="M4" s="361" t="s">
        <v>104</v>
      </c>
      <c r="N4" s="362"/>
      <c r="O4" s="130" t="s">
        <v>0</v>
      </c>
      <c r="Q4" s="350" t="s">
        <v>22</v>
      </c>
      <c r="R4" s="351"/>
      <c r="S4" s="130" t="s">
        <v>0</v>
      </c>
    </row>
    <row r="5" spans="1:19" x14ac:dyDescent="0.25">
      <c r="A5" s="357"/>
      <c r="B5" s="316"/>
      <c r="C5" s="316"/>
      <c r="D5" s="316"/>
      <c r="E5" s="359" t="s">
        <v>155</v>
      </c>
      <c r="F5" s="349"/>
      <c r="G5" s="353" t="str">
        <f>E5</f>
        <v>jan-jun</v>
      </c>
      <c r="H5" s="353"/>
      <c r="I5" s="131" t="s">
        <v>148</v>
      </c>
      <c r="K5" s="348" t="str">
        <f>E5</f>
        <v>jan-jun</v>
      </c>
      <c r="L5" s="353"/>
      <c r="M5" s="354" t="str">
        <f>E5</f>
        <v>jan-jun</v>
      </c>
      <c r="N5" s="355"/>
      <c r="O5" s="131" t="str">
        <f>I5</f>
        <v>2024 /2023</v>
      </c>
      <c r="Q5" s="348" t="str">
        <f>E5</f>
        <v>jan-jun</v>
      </c>
      <c r="R5" s="349"/>
      <c r="S5" s="131" t="str">
        <f>O5</f>
        <v>2024 /2023</v>
      </c>
    </row>
    <row r="6" spans="1:19" ht="19.5" customHeight="1" thickBot="1" x14ac:dyDescent="0.3">
      <c r="A6" s="340"/>
      <c r="B6" s="363"/>
      <c r="C6" s="363"/>
      <c r="D6" s="363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709416.20000000123</v>
      </c>
      <c r="F7" s="145">
        <v>831337.90000000037</v>
      </c>
      <c r="G7" s="243">
        <f>E7/E15</f>
        <v>0.44908857516583878</v>
      </c>
      <c r="H7" s="244">
        <f>F7/F15</f>
        <v>0.48469296240587079</v>
      </c>
      <c r="I7" s="164">
        <f t="shared" ref="I7:I11" si="0">(F7-E7)/E7</f>
        <v>0.17186201837510748</v>
      </c>
      <c r="J7" s="1"/>
      <c r="K7" s="17">
        <v>194656.77800000011</v>
      </c>
      <c r="L7" s="145">
        <v>204906.13500000015</v>
      </c>
      <c r="M7" s="243">
        <f>K7/K15</f>
        <v>0.43561342108540169</v>
      </c>
      <c r="N7" s="244">
        <f>L7/L15</f>
        <v>0.45288550976718805</v>
      </c>
      <c r="O7" s="164">
        <f t="shared" ref="O7:O18" si="1">(L7-K7)/K7</f>
        <v>5.2653481195502179E-2</v>
      </c>
      <c r="P7" s="1"/>
      <c r="Q7" s="187">
        <f t="shared" ref="Q7:Q18" si="2">(K7/E7)*10</f>
        <v>2.743900942775197</v>
      </c>
      <c r="R7" s="188">
        <f t="shared" ref="R7:R18" si="3">(L7/F7)*10</f>
        <v>2.4647755744084332</v>
      </c>
      <c r="S7" s="55">
        <f>(R7-Q7)/Q7</f>
        <v>-0.10172574527579514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541168.38000000129</v>
      </c>
      <c r="F8" s="181">
        <v>559061.89000000048</v>
      </c>
      <c r="G8" s="245">
        <f>E8/E7</f>
        <v>0.76283623069222317</v>
      </c>
      <c r="H8" s="246">
        <f>F8/F7</f>
        <v>0.67248454569435634</v>
      </c>
      <c r="I8" s="206">
        <f t="shared" si="0"/>
        <v>3.306458888081959E-2</v>
      </c>
      <c r="K8" s="180">
        <v>175455.87800000011</v>
      </c>
      <c r="L8" s="181">
        <v>181108.43400000015</v>
      </c>
      <c r="M8" s="250">
        <f>K8/K7</f>
        <v>0.90136022902834656</v>
      </c>
      <c r="N8" s="246">
        <f>L8/L7</f>
        <v>0.88386047591986461</v>
      </c>
      <c r="O8" s="207">
        <f t="shared" si="1"/>
        <v>3.2216395736824714E-2</v>
      </c>
      <c r="Q8" s="189">
        <f t="shared" si="2"/>
        <v>3.2421679551935334</v>
      </c>
      <c r="R8" s="190">
        <f t="shared" si="3"/>
        <v>3.2395059874319103</v>
      </c>
      <c r="S8" s="182">
        <f t="shared" ref="S8:S18" si="4">(R8-Q8)/Q8</f>
        <v>-8.2104560849753552E-4</v>
      </c>
    </row>
    <row r="9" spans="1:19" ht="24" customHeight="1" x14ac:dyDescent="0.25">
      <c r="A9" s="8"/>
      <c r="B9" t="s">
        <v>37</v>
      </c>
      <c r="E9" s="19">
        <v>93358.009999999907</v>
      </c>
      <c r="F9" s="140">
        <v>100290.99999999991</v>
      </c>
      <c r="G9" s="247">
        <f>E9/E7</f>
        <v>0.13159836214622636</v>
      </c>
      <c r="H9" s="215">
        <f>F9/F7</f>
        <v>0.12063807027202762</v>
      </c>
      <c r="I9" s="182">
        <f t="shared" ref="I9:I10" si="5">(F9-E9)/E9</f>
        <v>7.4262401265836886E-2</v>
      </c>
      <c r="K9" s="19">
        <v>13417.497000000008</v>
      </c>
      <c r="L9" s="140">
        <v>14434.905000000008</v>
      </c>
      <c r="M9" s="247">
        <f>K9/K7</f>
        <v>6.8928999739223062E-2</v>
      </c>
      <c r="N9" s="215">
        <f>L9/L7</f>
        <v>7.0446426604064333E-2</v>
      </c>
      <c r="O9" s="182">
        <f t="shared" si="1"/>
        <v>7.5826959379979644E-2</v>
      </c>
      <c r="Q9" s="189">
        <f t="shared" si="2"/>
        <v>1.4372089764981089</v>
      </c>
      <c r="R9" s="190">
        <f t="shared" si="3"/>
        <v>1.4393021307993759</v>
      </c>
      <c r="S9" s="182">
        <f t="shared" si="4"/>
        <v>1.4564021902835308E-3</v>
      </c>
    </row>
    <row r="10" spans="1:19" ht="24" customHeight="1" thickBot="1" x14ac:dyDescent="0.3">
      <c r="A10" s="8"/>
      <c r="B10" t="s">
        <v>36</v>
      </c>
      <c r="E10" s="19">
        <v>74889.810000000012</v>
      </c>
      <c r="F10" s="140">
        <v>171985.01000000004</v>
      </c>
      <c r="G10" s="247">
        <f>E10/E7</f>
        <v>0.10556540716155041</v>
      </c>
      <c r="H10" s="215">
        <f>F10/F7</f>
        <v>0.20687738403361614</v>
      </c>
      <c r="I10" s="186">
        <f t="shared" si="5"/>
        <v>1.2965074954790246</v>
      </c>
      <c r="K10" s="19">
        <v>5783.4029999999993</v>
      </c>
      <c r="L10" s="140">
        <v>9362.7960000000003</v>
      </c>
      <c r="M10" s="247">
        <f>K10/K7</f>
        <v>2.9710771232430426E-2</v>
      </c>
      <c r="N10" s="215">
        <f>L10/L7</f>
        <v>4.5693097476071143E-2</v>
      </c>
      <c r="O10" s="209">
        <f t="shared" si="1"/>
        <v>0.61890776070766662</v>
      </c>
      <c r="Q10" s="189">
        <f t="shared" si="2"/>
        <v>0.77225499704165346</v>
      </c>
      <c r="R10" s="190">
        <f t="shared" si="3"/>
        <v>0.54439604939988651</v>
      </c>
      <c r="S10" s="182">
        <f t="shared" si="4"/>
        <v>-0.29505661797547011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870263.71000000066</v>
      </c>
      <c r="F11" s="145">
        <v>883846.69000000297</v>
      </c>
      <c r="G11" s="243">
        <f>E11/E15</f>
        <v>0.55091142483416133</v>
      </c>
      <c r="H11" s="244">
        <f>F11/F15</f>
        <v>0.51530703759412932</v>
      </c>
      <c r="I11" s="164">
        <f t="shared" si="0"/>
        <v>1.5607889705066869E-2</v>
      </c>
      <c r="J11" s="1"/>
      <c r="K11" s="17">
        <v>252199.92699999982</v>
      </c>
      <c r="L11" s="145">
        <v>247539.63900000034</v>
      </c>
      <c r="M11" s="243">
        <f>K11/K15</f>
        <v>0.5643865789145982</v>
      </c>
      <c r="N11" s="244">
        <f>L11/L15</f>
        <v>0.54711449023281211</v>
      </c>
      <c r="O11" s="164">
        <f t="shared" si="1"/>
        <v>-1.847854618926785E-2</v>
      </c>
      <c r="Q11" s="191">
        <f t="shared" si="2"/>
        <v>2.8979713172229098</v>
      </c>
      <c r="R11" s="192">
        <f t="shared" si="3"/>
        <v>2.800707880684596</v>
      </c>
      <c r="S11" s="57">
        <f t="shared" si="4"/>
        <v>-3.3562594619300848E-2</v>
      </c>
    </row>
    <row r="12" spans="1:19" s="3" customFormat="1" ht="24" customHeight="1" x14ac:dyDescent="0.25">
      <c r="A12" s="46"/>
      <c r="B12" s="3" t="s">
        <v>33</v>
      </c>
      <c r="E12" s="31">
        <v>662430.18000000052</v>
      </c>
      <c r="F12" s="141">
        <v>675580.41000000294</v>
      </c>
      <c r="G12" s="247">
        <f>E12/E11</f>
        <v>0.76118327397565499</v>
      </c>
      <c r="H12" s="215">
        <f>F12/F11</f>
        <v>0.7643637948115195</v>
      </c>
      <c r="I12" s="206">
        <f t="shared" ref="I12:I18" si="6">(F12-E12)/E12</f>
        <v>1.9851495896522131E-2</v>
      </c>
      <c r="K12" s="31">
        <v>229166.67999999982</v>
      </c>
      <c r="L12" s="141">
        <v>226323.25900000034</v>
      </c>
      <c r="M12" s="247">
        <f>K12/K11</f>
        <v>0.90867068331863543</v>
      </c>
      <c r="N12" s="215">
        <f>L12/L11</f>
        <v>0.91429097947420057</v>
      </c>
      <c r="O12" s="206">
        <f t="shared" si="1"/>
        <v>-1.2407654550825105E-2</v>
      </c>
      <c r="Q12" s="189">
        <f t="shared" si="2"/>
        <v>3.4594842885932469</v>
      </c>
      <c r="R12" s="190">
        <f t="shared" si="3"/>
        <v>3.3500565683957495</v>
      </c>
      <c r="S12" s="182">
        <f t="shared" si="4"/>
        <v>-3.1631223346874827E-2</v>
      </c>
    </row>
    <row r="13" spans="1:19" ht="24" customHeight="1" x14ac:dyDescent="0.25">
      <c r="A13" s="8"/>
      <c r="B13" s="3" t="s">
        <v>37</v>
      </c>
      <c r="D13" s="3"/>
      <c r="E13" s="19">
        <v>68471.710000000021</v>
      </c>
      <c r="F13" s="140">
        <v>70686.960000000065</v>
      </c>
      <c r="G13" s="247">
        <f>E13/E11</f>
        <v>7.867926608131226E-2</v>
      </c>
      <c r="H13" s="215">
        <f>F13/F11</f>
        <v>7.9976494566042694E-2</v>
      </c>
      <c r="I13" s="182">
        <f t="shared" ref="I13:I14" si="7">(F13-E13)/E13</f>
        <v>3.2352777519358625E-2</v>
      </c>
      <c r="K13" s="19">
        <v>8552.8529999999973</v>
      </c>
      <c r="L13" s="140">
        <v>8758.8939999999984</v>
      </c>
      <c r="M13" s="247">
        <f>K13/K11</f>
        <v>3.3912987611610226E-2</v>
      </c>
      <c r="N13" s="215">
        <f>L13/L11</f>
        <v>3.5383803722845317E-2</v>
      </c>
      <c r="O13" s="182">
        <f t="shared" si="1"/>
        <v>2.4090324012350166E-2</v>
      </c>
      <c r="Q13" s="189">
        <f t="shared" si="2"/>
        <v>1.2491075511331606</v>
      </c>
      <c r="R13" s="190">
        <f t="shared" si="3"/>
        <v>1.2391102970052739</v>
      </c>
      <c r="S13" s="182">
        <f t="shared" si="4"/>
        <v>-8.0035174863985863E-3</v>
      </c>
    </row>
    <row r="14" spans="1:19" ht="24" customHeight="1" thickBot="1" x14ac:dyDescent="0.3">
      <c r="A14" s="8"/>
      <c r="B14" t="s">
        <v>36</v>
      </c>
      <c r="E14" s="19">
        <v>139361.82000000004</v>
      </c>
      <c r="F14" s="140">
        <v>137579.31999999989</v>
      </c>
      <c r="G14" s="247">
        <f>E14/E11</f>
        <v>0.16013745994303258</v>
      </c>
      <c r="H14" s="215">
        <f>F14/F11</f>
        <v>0.15565971062243772</v>
      </c>
      <c r="I14" s="186">
        <f t="shared" si="7"/>
        <v>-1.279044719708845E-2</v>
      </c>
      <c r="K14" s="19">
        <v>14480.394000000009</v>
      </c>
      <c r="L14" s="140">
        <v>12457.486000000003</v>
      </c>
      <c r="M14" s="247">
        <f>K14/K11</f>
        <v>5.7416329069754329E-2</v>
      </c>
      <c r="N14" s="215">
        <f>L14/L11</f>
        <v>5.032521680295407E-2</v>
      </c>
      <c r="O14" s="209">
        <f t="shared" si="1"/>
        <v>-0.13969978993665541</v>
      </c>
      <c r="Q14" s="189">
        <f t="shared" si="2"/>
        <v>1.0390502936887596</v>
      </c>
      <c r="R14" s="190">
        <f t="shared" si="3"/>
        <v>0.90547663704109105</v>
      </c>
      <c r="S14" s="182">
        <f t="shared" si="4"/>
        <v>-0.12855360078236944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1579679.9100000018</v>
      </c>
      <c r="F15" s="145">
        <v>1715184.5900000031</v>
      </c>
      <c r="G15" s="243">
        <f>G7+G11</f>
        <v>1</v>
      </c>
      <c r="H15" s="244">
        <f>H7+H11</f>
        <v>1</v>
      </c>
      <c r="I15" s="164">
        <f t="shared" si="6"/>
        <v>8.5779833713274981E-2</v>
      </c>
      <c r="J15" s="1"/>
      <c r="K15" s="17">
        <v>446856.70499999996</v>
      </c>
      <c r="L15" s="145">
        <v>452445.77400000044</v>
      </c>
      <c r="M15" s="243">
        <f>M7+M11</f>
        <v>0.99999999999999989</v>
      </c>
      <c r="N15" s="244">
        <f>N7+N11</f>
        <v>1.0000000000000002</v>
      </c>
      <c r="O15" s="164">
        <f t="shared" si="1"/>
        <v>1.2507519608552106E-2</v>
      </c>
      <c r="Q15" s="191">
        <f t="shared" si="2"/>
        <v>2.8287800722869196</v>
      </c>
      <c r="R15" s="192">
        <f t="shared" si="3"/>
        <v>2.6378838559877664</v>
      </c>
      <c r="S15" s="57">
        <f t="shared" si="4"/>
        <v>-6.7483583531053257E-2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1203598.5600000019</v>
      </c>
      <c r="F16" s="181">
        <f t="shared" ref="F16:F17" si="8">F8+F12</f>
        <v>1234642.3000000035</v>
      </c>
      <c r="G16" s="245">
        <f>E16/E15</f>
        <v>0.76192559795230952</v>
      </c>
      <c r="H16" s="246">
        <f>F16/F15</f>
        <v>0.71983056937329482</v>
      </c>
      <c r="I16" s="207">
        <f t="shared" si="6"/>
        <v>2.5792436973338995E-2</v>
      </c>
      <c r="J16" s="3"/>
      <c r="K16" s="180">
        <f t="shared" ref="K16:L18" si="9">K8+K12</f>
        <v>404622.55799999996</v>
      </c>
      <c r="L16" s="181">
        <f t="shared" si="9"/>
        <v>407431.69300000049</v>
      </c>
      <c r="M16" s="250">
        <f>K16/K15</f>
        <v>0.90548615131555432</v>
      </c>
      <c r="N16" s="246">
        <f>L16/L15</f>
        <v>0.90050944535952304</v>
      </c>
      <c r="O16" s="207">
        <f t="shared" si="1"/>
        <v>6.9426060027047067E-3</v>
      </c>
      <c r="P16" s="3"/>
      <c r="Q16" s="189">
        <f t="shared" si="2"/>
        <v>3.3617733640359231</v>
      </c>
      <c r="R16" s="190">
        <f t="shared" si="3"/>
        <v>3.2999978455298296</v>
      </c>
      <c r="S16" s="182">
        <f t="shared" si="4"/>
        <v>-1.8375872438923104E-2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161829.71999999991</v>
      </c>
      <c r="F17" s="140">
        <f t="shared" si="8"/>
        <v>170977.95999999996</v>
      </c>
      <c r="G17" s="248">
        <f>E17/E15</f>
        <v>0.10244462753216867</v>
      </c>
      <c r="H17" s="215">
        <f>F17/F15</f>
        <v>9.9684874151067124E-2</v>
      </c>
      <c r="I17" s="182">
        <f t="shared" si="6"/>
        <v>5.6530036633568009E-2</v>
      </c>
      <c r="K17" s="19">
        <f t="shared" si="9"/>
        <v>21970.350000000006</v>
      </c>
      <c r="L17" s="140">
        <f t="shared" si="9"/>
        <v>23193.799000000006</v>
      </c>
      <c r="M17" s="247">
        <f>K17/K15</f>
        <v>4.9166432447287564E-2</v>
      </c>
      <c r="N17" s="215">
        <f>L17/L15</f>
        <v>5.1263157560180864E-2</v>
      </c>
      <c r="O17" s="182">
        <f t="shared" si="1"/>
        <v>5.5686368218986051E-2</v>
      </c>
      <c r="Q17" s="189">
        <f t="shared" si="2"/>
        <v>1.3576214554409425</v>
      </c>
      <c r="R17" s="190">
        <f t="shared" si="3"/>
        <v>1.3565373572125909</v>
      </c>
      <c r="S17" s="182">
        <f t="shared" si="4"/>
        <v>-7.9852761902575627E-4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214251.63000000006</v>
      </c>
      <c r="F18" s="142">
        <f>F10+F14</f>
        <v>309564.32999999996</v>
      </c>
      <c r="G18" s="249">
        <f>E18/E15</f>
        <v>0.13562977451552183</v>
      </c>
      <c r="H18" s="221">
        <f>F18/F15</f>
        <v>0.18048455647563821</v>
      </c>
      <c r="I18" s="208">
        <f t="shared" si="6"/>
        <v>0.4448633599660356</v>
      </c>
      <c r="K18" s="21">
        <f t="shared" si="9"/>
        <v>20263.79700000001</v>
      </c>
      <c r="L18" s="142">
        <f t="shared" si="9"/>
        <v>21820.282000000003</v>
      </c>
      <c r="M18" s="249">
        <f>K18/K15</f>
        <v>4.5347416237158197E-2</v>
      </c>
      <c r="N18" s="221">
        <f>L18/L15</f>
        <v>4.8227397080296261E-2</v>
      </c>
      <c r="O18" s="208">
        <f t="shared" si="1"/>
        <v>7.6811122811780666E-2</v>
      </c>
      <c r="Q18" s="193">
        <f t="shared" si="2"/>
        <v>0.94579429804104664</v>
      </c>
      <c r="R18" s="194">
        <f t="shared" si="3"/>
        <v>0.70487068067564529</v>
      </c>
      <c r="S18" s="186">
        <f t="shared" si="4"/>
        <v>-0.25473151811594608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159</v>
      </c>
      <c r="B1" s="4"/>
    </row>
    <row r="3" spans="1:19" ht="15.75" thickBot="1" x14ac:dyDescent="0.3"/>
    <row r="4" spans="1:19" x14ac:dyDescent="0.25">
      <c r="A4" s="339" t="s">
        <v>16</v>
      </c>
      <c r="B4" s="315"/>
      <c r="C4" s="315"/>
      <c r="D4" s="315"/>
      <c r="E4" s="358" t="s">
        <v>1</v>
      </c>
      <c r="F4" s="356"/>
      <c r="G4" s="351" t="s">
        <v>104</v>
      </c>
      <c r="H4" s="351"/>
      <c r="I4" s="130" t="s">
        <v>0</v>
      </c>
      <c r="K4" s="352" t="s">
        <v>19</v>
      </c>
      <c r="L4" s="351"/>
      <c r="M4" s="361" t="s">
        <v>13</v>
      </c>
      <c r="N4" s="362"/>
      <c r="O4" s="130" t="s">
        <v>0</v>
      </c>
      <c r="Q4" s="350" t="s">
        <v>22</v>
      </c>
      <c r="R4" s="351"/>
      <c r="S4" s="130" t="s">
        <v>0</v>
      </c>
    </row>
    <row r="5" spans="1:19" x14ac:dyDescent="0.25">
      <c r="A5" s="357"/>
      <c r="B5" s="316"/>
      <c r="C5" s="316"/>
      <c r="D5" s="316"/>
      <c r="E5" s="359" t="s">
        <v>63</v>
      </c>
      <c r="F5" s="349"/>
      <c r="G5" s="353" t="str">
        <f>E5</f>
        <v>jun</v>
      </c>
      <c r="H5" s="353"/>
      <c r="I5" s="131" t="s">
        <v>148</v>
      </c>
      <c r="K5" s="348" t="str">
        <f>E5</f>
        <v>jun</v>
      </c>
      <c r="L5" s="353"/>
      <c r="M5" s="354" t="str">
        <f>E5</f>
        <v>jun</v>
      </c>
      <c r="N5" s="355"/>
      <c r="O5" s="131" t="str">
        <f>I5</f>
        <v>2024 /2023</v>
      </c>
      <c r="Q5" s="348" t="str">
        <f>E5</f>
        <v>jun</v>
      </c>
      <c r="R5" s="349"/>
      <c r="S5" s="131" t="str">
        <f>O5</f>
        <v>2024 /2023</v>
      </c>
    </row>
    <row r="6" spans="1:19" ht="19.5" customHeight="1" thickBot="1" x14ac:dyDescent="0.3">
      <c r="A6" s="340"/>
      <c r="B6" s="363"/>
      <c r="C6" s="363"/>
      <c r="D6" s="363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128197.76000000004</v>
      </c>
      <c r="F7" s="145">
        <v>145580.57</v>
      </c>
      <c r="G7" s="243">
        <f>E7/E15</f>
        <v>0.41599395558658014</v>
      </c>
      <c r="H7" s="244">
        <f>F7/F15</f>
        <v>0.50502222481088377</v>
      </c>
      <c r="I7" s="164">
        <f t="shared" ref="I7:I18" si="0">(F7-E7)/E7</f>
        <v>0.1355937108417492</v>
      </c>
      <c r="J7" s="1"/>
      <c r="K7" s="17">
        <v>34517.275000000016</v>
      </c>
      <c r="L7" s="145">
        <v>33471.214999999982</v>
      </c>
      <c r="M7" s="243">
        <f>K7/K15</f>
        <v>0.39691191718853075</v>
      </c>
      <c r="N7" s="244">
        <f>L7/L15</f>
        <v>0.45588035780092506</v>
      </c>
      <c r="O7" s="164">
        <f t="shared" ref="O7:O18" si="1">(L7-K7)/K7</f>
        <v>-3.0305405047183868E-2</v>
      </c>
      <c r="P7" s="1"/>
      <c r="Q7" s="187">
        <f t="shared" ref="Q7:R18" si="2">(K7/E7)*10</f>
        <v>2.6925021934860642</v>
      </c>
      <c r="R7" s="188">
        <f t="shared" si="2"/>
        <v>2.2991540011142959</v>
      </c>
      <c r="S7" s="55">
        <f>(R7-Q7)/Q7</f>
        <v>-0.14609020312904128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96514.800000000032</v>
      </c>
      <c r="F8" s="181">
        <v>91126.260000000024</v>
      </c>
      <c r="G8" s="245">
        <f>E8/E7</f>
        <v>0.75285870829568324</v>
      </c>
      <c r="H8" s="246">
        <f>F8/F7</f>
        <v>0.62595070207514658</v>
      </c>
      <c r="I8" s="206">
        <f t="shared" si="0"/>
        <v>-5.5831230028969718E-2</v>
      </c>
      <c r="K8" s="180">
        <v>31046.091000000015</v>
      </c>
      <c r="L8" s="181">
        <v>29159.495999999981</v>
      </c>
      <c r="M8" s="250">
        <f>K8/K7</f>
        <v>0.89943632572385857</v>
      </c>
      <c r="N8" s="246">
        <f>L8/L7</f>
        <v>0.87118128218530455</v>
      </c>
      <c r="O8" s="207">
        <f t="shared" si="1"/>
        <v>-6.0767553635014245E-2</v>
      </c>
      <c r="Q8" s="189">
        <f t="shared" si="2"/>
        <v>3.2167181613597089</v>
      </c>
      <c r="R8" s="190">
        <f t="shared" si="2"/>
        <v>3.199900445820993</v>
      </c>
      <c r="S8" s="182">
        <f t="shared" ref="S8:S18" si="3">(R8-Q8)/Q8</f>
        <v>-5.2282216517243948E-3</v>
      </c>
    </row>
    <row r="9" spans="1:19" ht="24" customHeight="1" x14ac:dyDescent="0.25">
      <c r="A9" s="8"/>
      <c r="B9" t="s">
        <v>37</v>
      </c>
      <c r="E9" s="19">
        <v>17705.460000000003</v>
      </c>
      <c r="F9" s="140">
        <v>16932.309999999998</v>
      </c>
      <c r="G9" s="247">
        <f>E9/E7</f>
        <v>0.13811052548812083</v>
      </c>
      <c r="H9" s="215">
        <f>F9/F7</f>
        <v>0.11630885907370742</v>
      </c>
      <c r="I9" s="182">
        <f t="shared" si="0"/>
        <v>-4.3667320702201751E-2</v>
      </c>
      <c r="K9" s="19">
        <v>2478.326</v>
      </c>
      <c r="L9" s="140">
        <v>2424.48</v>
      </c>
      <c r="M9" s="247">
        <f>K9/K7</f>
        <v>7.1799584410994169E-2</v>
      </c>
      <c r="N9" s="215">
        <f>L9/L7</f>
        <v>7.2434777165991768E-2</v>
      </c>
      <c r="O9" s="182">
        <f t="shared" si="1"/>
        <v>-2.1726762338772222E-2</v>
      </c>
      <c r="Q9" s="189">
        <f t="shared" si="2"/>
        <v>1.3997523927647175</v>
      </c>
      <c r="R9" s="190">
        <f t="shared" si="2"/>
        <v>1.4318660596221071</v>
      </c>
      <c r="S9" s="182">
        <f t="shared" si="3"/>
        <v>2.2942391113874333E-2</v>
      </c>
    </row>
    <row r="10" spans="1:19" ht="24" customHeight="1" thickBot="1" x14ac:dyDescent="0.3">
      <c r="A10" s="8"/>
      <c r="B10" t="s">
        <v>36</v>
      </c>
      <c r="E10" s="19">
        <v>13977.5</v>
      </c>
      <c r="F10" s="140">
        <v>37521.999999999993</v>
      </c>
      <c r="G10" s="247">
        <f>E10/E7</f>
        <v>0.10903076621619595</v>
      </c>
      <c r="H10" s="215">
        <f>F10/F7</f>
        <v>0.25774043885114606</v>
      </c>
      <c r="I10" s="186">
        <f t="shared" si="0"/>
        <v>1.6844571632981573</v>
      </c>
      <c r="K10" s="19">
        <v>992.85800000000017</v>
      </c>
      <c r="L10" s="140">
        <v>1887.2390000000003</v>
      </c>
      <c r="M10" s="247">
        <f>K10/K7</f>
        <v>2.8764089865147224E-2</v>
      </c>
      <c r="N10" s="215">
        <f>L10/L7</f>
        <v>5.6383940648703709E-2</v>
      </c>
      <c r="O10" s="209">
        <f t="shared" si="1"/>
        <v>0.90081461800176854</v>
      </c>
      <c r="Q10" s="189">
        <f t="shared" si="2"/>
        <v>0.71032588087998594</v>
      </c>
      <c r="R10" s="190">
        <f t="shared" si="2"/>
        <v>0.50296865838707971</v>
      </c>
      <c r="S10" s="182">
        <f t="shared" si="3"/>
        <v>-0.2919184392324578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179974.41</v>
      </c>
      <c r="F11" s="145">
        <v>142685.09999999989</v>
      </c>
      <c r="G11" s="243">
        <f>E11/E15</f>
        <v>0.58400604441341986</v>
      </c>
      <c r="H11" s="244">
        <f>F11/F15</f>
        <v>0.49497777518911606</v>
      </c>
      <c r="I11" s="164">
        <f t="shared" si="0"/>
        <v>-0.20719228917044435</v>
      </c>
      <c r="J11" s="1"/>
      <c r="K11" s="17">
        <v>52447.29699999997</v>
      </c>
      <c r="L11" s="145">
        <v>39949.836000000039</v>
      </c>
      <c r="M11" s="243">
        <f>K11/K15</f>
        <v>0.60308808281146919</v>
      </c>
      <c r="N11" s="244">
        <f>L11/L15</f>
        <v>0.54411964219907472</v>
      </c>
      <c r="O11" s="164">
        <f t="shared" si="1"/>
        <v>-0.23828608364697876</v>
      </c>
      <c r="Q11" s="191">
        <f t="shared" si="2"/>
        <v>2.9141530176428954</v>
      </c>
      <c r="R11" s="192">
        <f t="shared" si="2"/>
        <v>2.7998603918699336</v>
      </c>
      <c r="S11" s="57">
        <f t="shared" si="3"/>
        <v>-3.921984366675673E-2</v>
      </c>
    </row>
    <row r="12" spans="1:19" s="3" customFormat="1" ht="24" customHeight="1" x14ac:dyDescent="0.25">
      <c r="A12" s="46"/>
      <c r="B12" s="3" t="s">
        <v>33</v>
      </c>
      <c r="E12" s="31">
        <v>135238.13</v>
      </c>
      <c r="F12" s="141">
        <v>108630.9099999999</v>
      </c>
      <c r="G12" s="247">
        <f>E12/E11</f>
        <v>0.75142977271046474</v>
      </c>
      <c r="H12" s="215">
        <f>F12/F11</f>
        <v>0.76133324362529786</v>
      </c>
      <c r="I12" s="206">
        <f t="shared" si="0"/>
        <v>-0.196743477597628</v>
      </c>
      <c r="K12" s="31">
        <v>47740.438999999969</v>
      </c>
      <c r="L12" s="141">
        <v>36484.540000000045</v>
      </c>
      <c r="M12" s="247">
        <f>K12/K11</f>
        <v>0.91025547036294352</v>
      </c>
      <c r="N12" s="215">
        <f>L12/L11</f>
        <v>0.91325881788350793</v>
      </c>
      <c r="O12" s="206">
        <f t="shared" si="1"/>
        <v>-0.23577284239049273</v>
      </c>
      <c r="Q12" s="189">
        <f t="shared" si="2"/>
        <v>3.5301019764174475</v>
      </c>
      <c r="R12" s="190">
        <f t="shared" si="2"/>
        <v>3.3585781431822745</v>
      </c>
      <c r="S12" s="182">
        <f t="shared" si="3"/>
        <v>-4.8588917368683295E-2</v>
      </c>
    </row>
    <row r="13" spans="1:19" ht="24" customHeight="1" x14ac:dyDescent="0.25">
      <c r="A13" s="8"/>
      <c r="B13" s="3" t="s">
        <v>37</v>
      </c>
      <c r="D13" s="3"/>
      <c r="E13" s="19">
        <v>11777.119999999999</v>
      </c>
      <c r="F13" s="140">
        <v>11082.679999999998</v>
      </c>
      <c r="G13" s="247">
        <f>E13/E11</f>
        <v>6.543774751088223E-2</v>
      </c>
      <c r="H13" s="215">
        <f>F13/F11</f>
        <v>7.7672300751795431E-2</v>
      </c>
      <c r="I13" s="182">
        <f t="shared" si="0"/>
        <v>-5.896517994212512E-2</v>
      </c>
      <c r="K13" s="19">
        <v>1612.94</v>
      </c>
      <c r="L13" s="140">
        <v>1414.0980000000006</v>
      </c>
      <c r="M13" s="247">
        <f>K13/K11</f>
        <v>3.0753539119470753E-2</v>
      </c>
      <c r="N13" s="215">
        <f>L13/L11</f>
        <v>3.5396841178521966E-2</v>
      </c>
      <c r="O13" s="182">
        <f t="shared" si="1"/>
        <v>-0.12327922923357311</v>
      </c>
      <c r="Q13" s="189">
        <f t="shared" si="2"/>
        <v>1.3695538467808772</v>
      </c>
      <c r="R13" s="190">
        <f t="shared" si="2"/>
        <v>1.2759531088148361</v>
      </c>
      <c r="S13" s="182">
        <f t="shared" si="3"/>
        <v>-6.8343963390741211E-2</v>
      </c>
    </row>
    <row r="14" spans="1:19" ht="24" customHeight="1" thickBot="1" x14ac:dyDescent="0.3">
      <c r="A14" s="8"/>
      <c r="B14" t="s">
        <v>36</v>
      </c>
      <c r="E14" s="19">
        <v>32959.160000000003</v>
      </c>
      <c r="F14" s="140">
        <v>22971.510000000006</v>
      </c>
      <c r="G14" s="247">
        <f>E14/E11</f>
        <v>0.18313247977865299</v>
      </c>
      <c r="H14" s="215">
        <f>F14/F11</f>
        <v>0.16099445562290682</v>
      </c>
      <c r="I14" s="186">
        <f t="shared" si="0"/>
        <v>-0.30303108453006683</v>
      </c>
      <c r="K14" s="19">
        <v>3093.9180000000001</v>
      </c>
      <c r="L14" s="140">
        <v>2051.1979999999999</v>
      </c>
      <c r="M14" s="247">
        <f>K14/K11</f>
        <v>5.8990990517585717E-2</v>
      </c>
      <c r="N14" s="215">
        <f>L14/L11</f>
        <v>5.1344340937970252E-2</v>
      </c>
      <c r="O14" s="209">
        <f t="shared" si="1"/>
        <v>-0.33702250673741196</v>
      </c>
      <c r="Q14" s="189">
        <f t="shared" si="2"/>
        <v>0.9387126370939064</v>
      </c>
      <c r="R14" s="190">
        <f t="shared" si="2"/>
        <v>0.89293128749481387</v>
      </c>
      <c r="S14" s="182">
        <f t="shared" si="3"/>
        <v>-4.8770356113265655E-2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308172.17000000004</v>
      </c>
      <c r="F15" s="145">
        <v>288265.66999999993</v>
      </c>
      <c r="G15" s="243">
        <f>G7+G11</f>
        <v>1</v>
      </c>
      <c r="H15" s="244">
        <f>H7+H11</f>
        <v>0.99999999999999978</v>
      </c>
      <c r="I15" s="164">
        <f t="shared" si="0"/>
        <v>-6.4595385105670353E-2</v>
      </c>
      <c r="J15" s="1"/>
      <c r="K15" s="17">
        <v>86964.571999999986</v>
      </c>
      <c r="L15" s="145">
        <v>73421.051000000036</v>
      </c>
      <c r="M15" s="243">
        <f>M7+M11</f>
        <v>1</v>
      </c>
      <c r="N15" s="244">
        <f>N7+N11</f>
        <v>0.99999999999999978</v>
      </c>
      <c r="O15" s="164">
        <f t="shared" si="1"/>
        <v>-0.15573607376576237</v>
      </c>
      <c r="Q15" s="191">
        <f t="shared" si="2"/>
        <v>2.8219476145428697</v>
      </c>
      <c r="R15" s="192">
        <f t="shared" si="2"/>
        <v>2.546992536433494</v>
      </c>
      <c r="S15" s="57">
        <f t="shared" si="3"/>
        <v>-9.743450824260462E-2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231752.93000000005</v>
      </c>
      <c r="F16" s="181">
        <f t="shared" ref="F16:F17" si="4">F8+F12</f>
        <v>199757.16999999993</v>
      </c>
      <c r="G16" s="245">
        <f>E16/E15</f>
        <v>0.75202420127683822</v>
      </c>
      <c r="H16" s="246">
        <f>F16/F15</f>
        <v>0.69296205129108845</v>
      </c>
      <c r="I16" s="207">
        <f t="shared" si="0"/>
        <v>-0.13805978634229185</v>
      </c>
      <c r="J16" s="3"/>
      <c r="K16" s="180">
        <f t="shared" ref="K16:L18" si="5">K8+K12</f>
        <v>78786.529999999984</v>
      </c>
      <c r="L16" s="181">
        <f t="shared" si="5"/>
        <v>65644.036000000022</v>
      </c>
      <c r="M16" s="250">
        <f>K16/K15</f>
        <v>0.90596122292190429</v>
      </c>
      <c r="N16" s="246">
        <f>L16/L15</f>
        <v>0.89407649585402948</v>
      </c>
      <c r="O16" s="207">
        <f t="shared" si="1"/>
        <v>-0.16681143337573015</v>
      </c>
      <c r="P16" s="3"/>
      <c r="Q16" s="189">
        <f t="shared" si="2"/>
        <v>3.3995915391447245</v>
      </c>
      <c r="R16" s="190">
        <f t="shared" si="2"/>
        <v>3.2861917296886038</v>
      </c>
      <c r="S16" s="182">
        <f t="shared" si="3"/>
        <v>-3.3356892482633349E-2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29482.58</v>
      </c>
      <c r="F17" s="140">
        <f t="shared" si="4"/>
        <v>28014.989999999998</v>
      </c>
      <c r="G17" s="248">
        <f>E17/E15</f>
        <v>9.5669183885099027E-2</v>
      </c>
      <c r="H17" s="215">
        <f>F17/F15</f>
        <v>9.7184621394562881E-2</v>
      </c>
      <c r="I17" s="182">
        <f t="shared" si="0"/>
        <v>-4.9778208013003061E-2</v>
      </c>
      <c r="K17" s="19">
        <f t="shared" si="5"/>
        <v>4091.2660000000001</v>
      </c>
      <c r="L17" s="140">
        <f t="shared" si="5"/>
        <v>3838.5780000000004</v>
      </c>
      <c r="M17" s="247">
        <f>K17/K15</f>
        <v>4.7045203649136579E-2</v>
      </c>
      <c r="N17" s="215">
        <f>L17/L15</f>
        <v>5.2281708688697449E-2</v>
      </c>
      <c r="O17" s="182">
        <f t="shared" si="1"/>
        <v>-6.1762789317536343E-2</v>
      </c>
      <c r="Q17" s="189">
        <f t="shared" si="2"/>
        <v>1.3876892727841321</v>
      </c>
      <c r="R17" s="190">
        <f t="shared" si="2"/>
        <v>1.370187174794637</v>
      </c>
      <c r="S17" s="182">
        <f t="shared" si="3"/>
        <v>-1.2612404183524811E-2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46936.66</v>
      </c>
      <c r="F18" s="142">
        <f>F10+F14</f>
        <v>60493.509999999995</v>
      </c>
      <c r="G18" s="249">
        <f>E18/E15</f>
        <v>0.15230661483806276</v>
      </c>
      <c r="H18" s="221">
        <f>F18/F15</f>
        <v>0.20985332731434864</v>
      </c>
      <c r="I18" s="208">
        <f t="shared" si="0"/>
        <v>0.28883286539775072</v>
      </c>
      <c r="K18" s="21">
        <f t="shared" si="5"/>
        <v>4086.7760000000003</v>
      </c>
      <c r="L18" s="142">
        <f t="shared" si="5"/>
        <v>3938.4369999999999</v>
      </c>
      <c r="M18" s="249">
        <f>K18/K15</f>
        <v>4.6993573428959108E-2</v>
      </c>
      <c r="N18" s="221">
        <f>L18/L15</f>
        <v>5.3641795457272844E-2</v>
      </c>
      <c r="O18" s="208">
        <f t="shared" si="1"/>
        <v>-3.6297316026129248E-2</v>
      </c>
      <c r="Q18" s="193">
        <f t="shared" si="2"/>
        <v>0.87070021599321301</v>
      </c>
      <c r="R18" s="194">
        <f t="shared" si="2"/>
        <v>0.65105116234782878</v>
      </c>
      <c r="S18" s="186">
        <f t="shared" si="3"/>
        <v>-0.25226714041276449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2024-08-16T10:48:23Z</dcterms:modified>
</cp:coreProperties>
</file>